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defaultThemeVersion="124226"/>
  <xr:revisionPtr revIDLastSave="0" documentId="13_ncr:1_{95063B11-B99F-41C9-91AD-1B0990B034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" sheetId="15" r:id="rId1"/>
    <sheet name="31" sheetId="12" r:id="rId2"/>
    <sheet name="32" sheetId="14" r:id="rId3"/>
  </sheets>
  <definedNames>
    <definedName name="_xlnm.Print_Area" localSheetId="1">'31'!$A$1:$K$23</definedName>
    <definedName name="_xlnm.Print_Area" localSheetId="2">'32'!$A$1:$K$23</definedName>
    <definedName name="_xlnm.Print_Area" localSheetId="0">Estadística!$A$1:$K$34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4" l="1"/>
  <c r="K14" i="14" s="1"/>
  <c r="K9" i="14"/>
  <c r="K11" i="14" s="1"/>
  <c r="K13" i="12"/>
  <c r="K14" i="12" s="1"/>
  <c r="K10" i="12"/>
  <c r="K11" i="12" s="1"/>
  <c r="K18" i="14"/>
  <c r="K18" i="12"/>
  <c r="J13" i="14"/>
  <c r="J14" i="14" s="1"/>
  <c r="J9" i="14"/>
  <c r="J11" i="14" s="1"/>
  <c r="J15" i="14" s="1"/>
  <c r="J19" i="14" s="1"/>
  <c r="J18" i="14"/>
  <c r="J13" i="12"/>
  <c r="J10" i="12"/>
  <c r="K15" i="14" l="1"/>
  <c r="K19" i="14" s="1"/>
  <c r="K15" i="12"/>
  <c r="K19" i="12" s="1"/>
  <c r="J18" i="12"/>
  <c r="J14" i="12"/>
  <c r="J11" i="12"/>
  <c r="J15" i="12" l="1"/>
  <c r="J19" i="12" s="1"/>
  <c r="I13" i="14"/>
  <c r="I9" i="14"/>
  <c r="I18" i="14"/>
  <c r="I14" i="14"/>
  <c r="I11" i="14"/>
  <c r="I13" i="12"/>
  <c r="I14" i="12" s="1"/>
  <c r="I10" i="12"/>
  <c r="I11" i="12" s="1"/>
  <c r="I18" i="12"/>
  <c r="I15" i="14" l="1"/>
  <c r="I19" i="14" s="1"/>
  <c r="I15" i="12"/>
  <c r="I19" i="12" s="1"/>
  <c r="H10" i="12"/>
  <c r="H13" i="12" l="1"/>
  <c r="H13" i="14"/>
  <c r="H9" i="14"/>
  <c r="H18" i="12" l="1"/>
  <c r="H14" i="12"/>
  <c r="H11" i="12"/>
  <c r="H15" i="12" l="1"/>
  <c r="H19" i="12" s="1"/>
  <c r="H18" i="14"/>
  <c r="H14" i="14"/>
  <c r="H11" i="14"/>
  <c r="H15" i="14" l="1"/>
  <c r="H19" i="14" s="1"/>
  <c r="G13" i="14"/>
  <c r="G9" i="14"/>
  <c r="G18" i="14"/>
  <c r="G14" i="14"/>
  <c r="G11" i="14"/>
  <c r="G13" i="12"/>
  <c r="G14" i="12" s="1"/>
  <c r="G10" i="12"/>
  <c r="G11" i="12" s="1"/>
  <c r="G18" i="12"/>
  <c r="G15" i="14" l="1"/>
  <c r="G19" i="14" s="1"/>
  <c r="G15" i="12"/>
  <c r="G19" i="12" s="1"/>
  <c r="F13" i="14"/>
  <c r="F18" i="14"/>
  <c r="F14" i="14"/>
  <c r="F9" i="14"/>
  <c r="F11" i="14" s="1"/>
  <c r="F13" i="12"/>
  <c r="F14" i="12" s="1"/>
  <c r="F18" i="12"/>
  <c r="F10" i="12"/>
  <c r="F11" i="12" s="1"/>
  <c r="F15" i="14" l="1"/>
  <c r="F19" i="14" s="1"/>
  <c r="F15" i="12"/>
  <c r="F19" i="12" s="1"/>
  <c r="E18" i="14"/>
  <c r="E14" i="14"/>
  <c r="E9" i="14"/>
  <c r="E11" i="14" s="1"/>
  <c r="E15" i="14" s="1"/>
  <c r="E19" i="14" l="1"/>
  <c r="E13" i="12"/>
  <c r="E10" i="12"/>
  <c r="E18" i="12" l="1"/>
  <c r="E14" i="12"/>
  <c r="E11" i="12"/>
  <c r="E15" i="12" l="1"/>
  <c r="E19" i="12" s="1"/>
  <c r="D9" i="14"/>
  <c r="D11" i="14" s="1"/>
  <c r="D18" i="14"/>
  <c r="D14" i="14"/>
  <c r="D13" i="12"/>
  <c r="D14" i="12" s="1"/>
  <c r="D10" i="12"/>
  <c r="D11" i="12" s="1"/>
  <c r="D18" i="12"/>
  <c r="D15" i="14" l="1"/>
  <c r="D19" i="14" s="1"/>
  <c r="D15" i="12"/>
  <c r="D19" i="12" s="1"/>
  <c r="C18" i="14"/>
  <c r="C14" i="14"/>
  <c r="C11" i="14"/>
  <c r="C18" i="12"/>
  <c r="C14" i="12"/>
  <c r="C11" i="12"/>
  <c r="C15" i="12" l="1"/>
  <c r="C19" i="12" s="1"/>
  <c r="C15" i="14"/>
  <c r="C19" i="14" s="1"/>
  <c r="B18" i="14" l="1"/>
  <c r="B14" i="14"/>
  <c r="B11" i="14"/>
  <c r="B15" i="14" l="1"/>
  <c r="B19" i="14"/>
  <c r="B18" i="12"/>
  <c r="B14" i="12"/>
  <c r="B11" i="12"/>
  <c r="B15" i="12" l="1"/>
  <c r="B19" i="12" s="1"/>
</calcChain>
</file>

<file path=xl/sharedStrings.xml><?xml version="1.0" encoding="utf-8"?>
<sst xmlns="http://schemas.openxmlformats.org/spreadsheetml/2006/main" count="55" uniqueCount="35">
  <si>
    <t>Millones de euros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</si>
  <si>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</si>
  <si>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</si>
  <si>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</si>
  <si>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</si>
  <si>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</si>
  <si>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</si>
  <si>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</si>
  <si>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</si>
  <si>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</si>
  <si>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</si>
  <si>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</si>
  <si>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</si>
  <si>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</si>
  <si>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</si>
  <si>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</si>
  <si>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3.1. Gastos. Clasificación económica</t>
  </si>
  <si>
    <t>Presupuestos Generales del Estado</t>
  </si>
  <si>
    <t>Cotizaciones sociales</t>
  </si>
  <si>
    <t>Ingresos patrimoniales</t>
  </si>
  <si>
    <t>Enajenación inversiones reales</t>
  </si>
  <si>
    <t>3.2. Ingresos. Clasificación económica</t>
  </si>
  <si>
    <t>Tasas, precios y otros ingresos</t>
  </si>
  <si>
    <t>Art. 42 Subsector SEG. SOC.</t>
  </si>
  <si>
    <t>Art. 72 Subsector SEG. SOC.</t>
  </si>
  <si>
    <t xml:space="preserve"> 2018-P</t>
  </si>
  <si>
    <t xml:space="preserve"> 2019-P</t>
  </si>
  <si>
    <t>2022</t>
  </si>
  <si>
    <t xml:space="preserve"> 2022</t>
  </si>
  <si>
    <t>2023</t>
  </si>
  <si>
    <t xml:space="preserve"> 2023</t>
  </si>
  <si>
    <t>2023-P</t>
  </si>
  <si>
    <t>Transferencias internas subsector Seguridad Social</t>
  </si>
  <si>
    <t xml:space="preserve"> Enero 2025</t>
  </si>
  <si>
    <t>2024-P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</si>
</sst>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54">
    <xf numFmtId="0" fontId="0" fillId="0" borderId="0" xfId="0"/>
    <xf numFmtId="0" fontId="6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2" xfId="0" applyFont="1" applyBorder="1" applyAlignment="1">
      <alignment horizontal="left"/>
    </xf>
    <xf numFmtId="0" fontId="14" fillId="0" borderId="0" xfId="0" applyFont="1"/>
    <xf numFmtId="0" fontId="15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2" borderId="0" xfId="0" quotePrefix="1" applyFont="1" applyFill="1" applyAlignment="1">
      <alignment horizontal="left" vertical="center"/>
    </xf>
    <xf numFmtId="164" fontId="8" fillId="2" borderId="0" xfId="2" applyNumberFormat="1" applyFont="1" applyFill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1" fontId="3" fillId="0" borderId="0" xfId="0" applyNumberFormat="1" applyFont="1" applyAlignment="1">
      <alignment vertical="center"/>
    </xf>
    <xf numFmtId="1" fontId="7" fillId="2" borderId="0" xfId="0" quotePrefix="1" applyNumberFormat="1" applyFont="1" applyFill="1" applyAlignment="1">
      <alignment horizontal="left" vertical="center"/>
    </xf>
    <xf numFmtId="1" fontId="8" fillId="2" borderId="0" xfId="2" applyNumberFormat="1" applyFont="1" applyFill="1" applyAlignment="1">
      <alignment horizontal="left" vertical="center"/>
    </xf>
    <xf numFmtId="1" fontId="9" fillId="3" borderId="3" xfId="0" applyNumberFormat="1" applyFont="1" applyFill="1" applyBorder="1" applyAlignment="1">
      <alignment vertical="center"/>
    </xf>
    <xf numFmtId="1" fontId="7" fillId="0" borderId="0" xfId="0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/>
    </xf>
    <xf numFmtId="1" fontId="10" fillId="0" borderId="4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1" fontId="10" fillId="0" borderId="2" xfId="0" quotePrefix="1" applyNumberFormat="1" applyFont="1" applyBorder="1" applyAlignment="1">
      <alignment horizontal="left" vertical="center"/>
    </xf>
    <xf numFmtId="1" fontId="9" fillId="0" borderId="2" xfId="0" applyNumberFormat="1" applyFont="1" applyBorder="1" applyAlignment="1">
      <alignment horizontal="left" vertical="center"/>
    </xf>
    <xf numFmtId="1" fontId="14" fillId="0" borderId="0" xfId="0" applyNumberFormat="1" applyFont="1" applyAlignment="1">
      <alignment vertical="center"/>
    </xf>
    <xf numFmtId="1" fontId="9" fillId="0" borderId="2" xfId="0" applyNumberFormat="1" applyFont="1" applyBorder="1" applyAlignment="1">
      <alignment horizontal="left"/>
    </xf>
    <xf numFmtId="1" fontId="14" fillId="0" borderId="0" xfId="0" applyNumberFormat="1" applyFont="1"/>
    <xf numFmtId="1" fontId="3" fillId="0" borderId="0" xfId="0" applyNumberFormat="1" applyFont="1" applyAlignment="1">
      <alignment horizontal="left" vertical="center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0" xfId="0" quotePrefix="1" applyFont="1" applyAlignment="1">
      <alignment horizontal="left" vertical="center" indent="8"/>
    </xf>
    <xf numFmtId="3" fontId="11" fillId="0" borderId="5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Alignment="1" applyProtection="1">
      <alignment horizontal="right" vertical="center"/>
      <protection locked="0"/>
    </xf>
    <xf numFmtId="3" fontId="11" fillId="0" borderId="4" xfId="0" quotePrefix="1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4" xfId="0" applyNumberFormat="1" applyFont="1" applyBorder="1" applyAlignment="1" applyProtection="1">
      <alignment horizontal="right" vertical="center"/>
      <protection locked="0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2" fontId="11" fillId="0" borderId="0" xfId="0" applyNumberFormat="1" applyFont="1" applyAlignment="1">
      <alignment vertical="center"/>
    </xf>
    <xf numFmtId="49" fontId="9" fillId="3" borderId="3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8">
    <cellStyle name="arial" xfId="1" xr:uid="{00000000-0005-0000-0000-000000000000}"/>
    <cellStyle name="Normal" xfId="0" builtinId="0"/>
    <cellStyle name="Normal 2" xfId="7" xr:uid="{00000000-0005-0000-0000-000002000000}"/>
    <cellStyle name="Normal_1-Recursos no financieros" xfId="2" xr:uid="{00000000-0005-0000-0000-000003000000}"/>
    <cellStyle name="num1esp" xfId="3" xr:uid="{00000000-0005-0000-0000-000004000000}"/>
    <cellStyle name="num2esp" xfId="4" xr:uid="{00000000-0005-0000-0000-000005000000}"/>
    <cellStyle name="rayas" xfId="5" xr:uid="{00000000-0005-0000-0000-000006000000}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2428874</xdr:colOff>
      <xdr:row>15</xdr:row>
      <xdr:rowOff>104774</xdr:rowOff>
    </xdr:from>
    <xdr:to>
      <xdr:col>19</xdr:col>
      <xdr:colOff>142875</xdr:colOff>
      <xdr:row>22</xdr:row>
      <xdr:rowOff>104774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4" y="2838449"/>
          <a:ext cx="5334001" cy="113347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2016-2024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la Seguridad Social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</a:t>
          </a: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2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2247901</xdr:colOff>
      <xdr:row>14</xdr:row>
      <xdr:rowOff>66675</xdr:rowOff>
    </xdr:from>
    <xdr:to>
      <xdr:col>1</xdr:col>
      <xdr:colOff>449581</xdr:colOff>
      <xdr:row>18</xdr:row>
      <xdr:rowOff>66675</xdr:rowOff>
    </xdr:to>
    <xdr:sp macro="" textlink="">
      <xdr:nvSpPr>
        <xdr:cNvPr id="4" name="3 Medio mar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47901" y="2703195"/>
          <a:ext cx="708660" cy="67056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342900</xdr:colOff>
      <xdr:row>5</xdr:row>
      <xdr:rowOff>132867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3429000" cy="932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583222</xdr:colOff>
      <xdr:row>2</xdr:row>
      <xdr:rowOff>227665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2AFEE2-4AA8-7D5A-21CF-2FC828A43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19048" cy="8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583222</xdr:colOff>
      <xdr:row>2</xdr:row>
      <xdr:rowOff>227665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BEF1D-3D23-4592-B400-75889AAAE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19048" cy="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showGridLines="0" tabSelected="1" zoomScaleNormal="100" workbookViewId="0">
      <selection activeCell="F7" sqref="F7"/>
    </sheetView>
  </sheetViews>
  <sheetFormatPr baseColWidth="10" defaultColWidth="11.42578125" defaultRowHeight="12.75" x14ac:dyDescent="0.2"/>
  <cols>
    <col min="1" max="1" width="36.5703125" style="36" customWidth="1"/>
    <col min="2" max="21" width="9.7109375" style="36" customWidth="1"/>
    <col min="22" max="16384" width="11.42578125" style="36"/>
  </cols>
  <sheetData>
    <row r="1" spans="1:1" ht="24.95" customHeight="1" x14ac:dyDescent="0.2">
      <c r="A1" s="1"/>
    </row>
    <row r="2" spans="1:1" ht="24.95" customHeight="1" x14ac:dyDescent="0.2">
      <c r="A2" s="1"/>
    </row>
    <row r="31" spans="7:18" ht="15.75" x14ac:dyDescent="0.2">
      <c r="G31" s="3" t="s">
        <v>33</v>
      </c>
      <c r="R31" s="3"/>
    </row>
  </sheetData>
  <printOptions horizontalCentered="1"/>
  <pageMargins left="0.75" right="0.75" top="0.39370078740157483" bottom="1" header="0" footer="0"/>
  <pageSetup paperSize="9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>
    <pageSetUpPr fitToPage="1"/>
  </sheetPr>
  <dimension ref="A1:S32"/>
  <sheetViews>
    <sheetView showGridLines="0" zoomScale="115" zoomScaleNormal="115" workbookViewId="0">
      <selection activeCell="G2" sqref="G2"/>
    </sheetView>
  </sheetViews>
  <sheetFormatPr baseColWidth="10" defaultColWidth="11.42578125" defaultRowHeight="12.75" x14ac:dyDescent="0.2"/>
  <cols>
    <col min="1" max="1" width="36.7109375" style="2" customWidth="1"/>
    <col min="2" max="11" width="9.7109375" style="2" customWidth="1"/>
    <col min="12" max="16384" width="11.42578125" style="2"/>
  </cols>
  <sheetData>
    <row r="1" spans="1:19" ht="24.95" customHeight="1" x14ac:dyDescent="0.2">
      <c r="A1" s="37"/>
    </row>
    <row r="2" spans="1:19" ht="24.95" customHeight="1" x14ac:dyDescent="0.2">
      <c r="A2" s="37"/>
    </row>
    <row r="3" spans="1:19" ht="24.95" customHeight="1" x14ac:dyDescent="0.2"/>
    <row r="4" spans="1:19" ht="20.100000000000001" customHeight="1" x14ac:dyDescent="0.2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9" ht="15.75" thickBot="1" x14ac:dyDescent="0.2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9" s="3" customFormat="1" ht="23.25" customHeight="1" thickBot="1" x14ac:dyDescent="0.25">
      <c r="A6" s="17" t="s">
        <v>1</v>
      </c>
      <c r="B6" s="35">
        <v>2016</v>
      </c>
      <c r="C6" s="35">
        <v>2017</v>
      </c>
      <c r="D6" s="35">
        <v>2018</v>
      </c>
      <c r="E6" s="35" t="s">
        <v>25</v>
      </c>
      <c r="F6" s="35" t="s">
        <v>26</v>
      </c>
      <c r="G6" s="35">
        <v>2021</v>
      </c>
      <c r="H6" s="49" t="s">
        <v>27</v>
      </c>
      <c r="I6" s="49" t="s">
        <v>29</v>
      </c>
      <c r="J6" s="49" t="s">
        <v>31</v>
      </c>
      <c r="K6" s="49" t="s">
        <v>34</v>
      </c>
    </row>
    <row r="7" spans="1:19" s="5" customFormat="1" ht="20.100000000000001" customHeight="1" thickBot="1" x14ac:dyDescent="0.25">
      <c r="A7" s="4" t="s">
        <v>2</v>
      </c>
      <c r="B7" s="38">
        <v>2357.73</v>
      </c>
      <c r="C7" s="38">
        <v>2369.4421200000002</v>
      </c>
      <c r="D7" s="38">
        <v>2394.1158399999999</v>
      </c>
      <c r="E7" s="38">
        <v>2394.1158399999999</v>
      </c>
      <c r="F7" s="38">
        <v>2394.1158399999999</v>
      </c>
      <c r="G7" s="38">
        <v>2625.8792800000001</v>
      </c>
      <c r="H7" s="38">
        <v>2663.1376700000001</v>
      </c>
      <c r="I7" s="38">
        <v>2749.8607900000002</v>
      </c>
      <c r="J7" s="38">
        <v>2749.6645899999999</v>
      </c>
      <c r="K7" s="38">
        <v>2749.6645899999999</v>
      </c>
      <c r="L7" s="38"/>
      <c r="M7" s="38"/>
      <c r="N7" s="38"/>
      <c r="O7" s="38"/>
      <c r="P7" s="38"/>
      <c r="Q7" s="38"/>
      <c r="R7" s="38"/>
      <c r="S7" s="38"/>
    </row>
    <row r="8" spans="1:19" s="5" customFormat="1" ht="20.100000000000001" customHeight="1" thickBot="1" x14ac:dyDescent="0.25">
      <c r="A8" s="6" t="s">
        <v>3</v>
      </c>
      <c r="B8" s="39">
        <v>1478.15</v>
      </c>
      <c r="C8" s="39">
        <v>1495.4318599999999</v>
      </c>
      <c r="D8" s="39">
        <v>1542.0651399999999</v>
      </c>
      <c r="E8" s="39">
        <v>1542.0651399999999</v>
      </c>
      <c r="F8" s="39">
        <v>1542.0651399999999</v>
      </c>
      <c r="G8" s="39">
        <v>1582.3225199999999</v>
      </c>
      <c r="H8" s="39">
        <v>1608.4815599999999</v>
      </c>
      <c r="I8" s="39">
        <v>1690.97048</v>
      </c>
      <c r="J8" s="39">
        <v>1643.2188200000001</v>
      </c>
      <c r="K8" s="39">
        <v>1643.2188200000001</v>
      </c>
      <c r="L8" s="38"/>
      <c r="M8" s="38"/>
      <c r="N8" s="38"/>
      <c r="O8" s="38"/>
      <c r="P8" s="38"/>
      <c r="Q8" s="38"/>
      <c r="R8" s="38"/>
      <c r="S8" s="38"/>
    </row>
    <row r="9" spans="1:19" s="5" customFormat="1" ht="20.100000000000001" customHeight="1" thickBot="1" x14ac:dyDescent="0.25">
      <c r="A9" s="6" t="s">
        <v>4</v>
      </c>
      <c r="B9" s="39">
        <v>15.9</v>
      </c>
      <c r="C9" s="39">
        <v>15.87284</v>
      </c>
      <c r="D9" s="39">
        <v>15.953150000000001</v>
      </c>
      <c r="E9" s="39">
        <v>15.953150000000001</v>
      </c>
      <c r="F9" s="39">
        <v>15.953150000000001</v>
      </c>
      <c r="G9" s="39">
        <v>16.194590000000002</v>
      </c>
      <c r="H9" s="39">
        <v>36.719560000000001</v>
      </c>
      <c r="I9" s="39">
        <v>31.90343</v>
      </c>
      <c r="J9" s="39">
        <v>31.87454</v>
      </c>
      <c r="K9" s="39">
        <v>31.87454</v>
      </c>
      <c r="L9" s="38"/>
      <c r="M9" s="38"/>
      <c r="N9" s="38"/>
      <c r="O9" s="38"/>
      <c r="P9" s="38"/>
      <c r="Q9" s="38"/>
      <c r="R9" s="38"/>
      <c r="S9" s="38"/>
    </row>
    <row r="10" spans="1:19" s="5" customFormat="1" ht="20.100000000000001" customHeight="1" thickBot="1" x14ac:dyDescent="0.25">
      <c r="A10" s="6" t="s">
        <v>5</v>
      </c>
      <c r="B10" s="40">
        <v>132751.10980999999</v>
      </c>
      <c r="C10" s="40">
        <v>138560.67000000001</v>
      </c>
      <c r="D10" s="40">
        <f>147721.59812-3524.61328</f>
        <v>144196.98484000002</v>
      </c>
      <c r="E10" s="40">
        <f>147721.59812-3524.61328</f>
        <v>144196.98484000002</v>
      </c>
      <c r="F10" s="40">
        <f>147721.59812-3524.61328</f>
        <v>144196.98484000002</v>
      </c>
      <c r="G10" s="40">
        <f>171068.8529-3727.17366</f>
        <v>167341.67924</v>
      </c>
      <c r="H10" s="40">
        <f>179199.18313-4032.87264</f>
        <v>175166.31049</v>
      </c>
      <c r="I10" s="40">
        <f>199110.44655-4729.48061</f>
        <v>194380.96593999999</v>
      </c>
      <c r="J10" s="40">
        <f>199110.44655-J31</f>
        <v>194380.96593999999</v>
      </c>
      <c r="K10" s="40">
        <f>199110.44655-K31</f>
        <v>194380.96593999999</v>
      </c>
      <c r="L10" s="38"/>
      <c r="M10" s="38"/>
      <c r="N10" s="38"/>
      <c r="O10" s="38"/>
      <c r="P10" s="38"/>
      <c r="Q10" s="38"/>
      <c r="R10" s="38"/>
      <c r="S10" s="38"/>
    </row>
    <row r="11" spans="1:19" s="5" customFormat="1" ht="20.100000000000001" customHeight="1" thickBot="1" x14ac:dyDescent="0.25">
      <c r="A11" s="7" t="s">
        <v>6</v>
      </c>
      <c r="B11" s="41">
        <f t="shared" ref="B11:H11" si="0">SUM(B7:B10)</f>
        <v>136602.88980999999</v>
      </c>
      <c r="C11" s="41">
        <f t="shared" si="0"/>
        <v>142441.41682000001</v>
      </c>
      <c r="D11" s="41">
        <f t="shared" si="0"/>
        <v>148149.11897000001</v>
      </c>
      <c r="E11" s="41">
        <f t="shared" si="0"/>
        <v>148149.11897000001</v>
      </c>
      <c r="F11" s="41">
        <f t="shared" si="0"/>
        <v>148149.11897000001</v>
      </c>
      <c r="G11" s="41">
        <f t="shared" si="0"/>
        <v>171566.07563000001</v>
      </c>
      <c r="H11" s="41">
        <f t="shared" si="0"/>
        <v>179474.64928000001</v>
      </c>
      <c r="I11" s="41">
        <f t="shared" ref="I11:J11" si="1">SUM(I7:I10)</f>
        <v>198853.70064</v>
      </c>
      <c r="J11" s="41">
        <f t="shared" si="1"/>
        <v>198805.72388999999</v>
      </c>
      <c r="K11" s="41">
        <f t="shared" ref="K11" si="2">SUM(K7:K10)</f>
        <v>198805.72388999999</v>
      </c>
      <c r="L11" s="38"/>
      <c r="M11" s="38"/>
      <c r="N11" s="38"/>
      <c r="O11" s="38"/>
      <c r="P11" s="38"/>
      <c r="Q11" s="38"/>
      <c r="R11" s="38"/>
      <c r="S11" s="38"/>
    </row>
    <row r="12" spans="1:19" s="5" customFormat="1" ht="20.100000000000001" customHeight="1" thickBot="1" x14ac:dyDescent="0.25">
      <c r="A12" s="4" t="s">
        <v>7</v>
      </c>
      <c r="B12" s="42">
        <v>223.62</v>
      </c>
      <c r="C12" s="42">
        <v>211.99726999999999</v>
      </c>
      <c r="D12" s="42">
        <v>232.06263999999999</v>
      </c>
      <c r="E12" s="42">
        <v>232.06263999999999</v>
      </c>
      <c r="F12" s="42">
        <v>232.06263999999999</v>
      </c>
      <c r="G12" s="42">
        <v>286.51711999999998</v>
      </c>
      <c r="H12" s="42">
        <v>348.54223000000002</v>
      </c>
      <c r="I12" s="42">
        <v>454.32204999999999</v>
      </c>
      <c r="J12" s="42">
        <v>306.70158000000004</v>
      </c>
      <c r="K12" s="42">
        <v>306.70158000000004</v>
      </c>
      <c r="L12" s="38"/>
      <c r="M12" s="38"/>
      <c r="N12" s="38"/>
      <c r="O12" s="38"/>
      <c r="P12" s="38"/>
      <c r="Q12" s="38"/>
      <c r="R12" s="38"/>
      <c r="S12" s="38"/>
    </row>
    <row r="13" spans="1:19" s="5" customFormat="1" ht="20.100000000000001" customHeight="1" thickBot="1" x14ac:dyDescent="0.25">
      <c r="A13" s="6" t="s">
        <v>8</v>
      </c>
      <c r="B13" s="40">
        <v>0</v>
      </c>
      <c r="C13" s="40">
        <v>3</v>
      </c>
      <c r="D13" s="40">
        <f>658.74375-655.743753</f>
        <v>2.9999970000000076</v>
      </c>
      <c r="E13" s="40">
        <f>658.74375-655.743753</f>
        <v>2.9999970000000076</v>
      </c>
      <c r="F13" s="40">
        <f>658.74375-655.74375</f>
        <v>3</v>
      </c>
      <c r="G13" s="40">
        <f>32.38758-29.38758</f>
        <v>3</v>
      </c>
      <c r="H13" s="40">
        <f>22.81412-19.81412</f>
        <v>3</v>
      </c>
      <c r="I13" s="40">
        <f>232.39704-227.39704</f>
        <v>5</v>
      </c>
      <c r="J13" s="40">
        <f>232.39704-J32</f>
        <v>5</v>
      </c>
      <c r="K13" s="40">
        <f>232.39704-K32</f>
        <v>5</v>
      </c>
      <c r="L13" s="38"/>
      <c r="M13" s="38"/>
      <c r="N13" s="38"/>
      <c r="O13" s="38"/>
      <c r="P13" s="38"/>
      <c r="Q13" s="38"/>
      <c r="R13" s="38"/>
      <c r="S13" s="38"/>
    </row>
    <row r="14" spans="1:19" s="5" customFormat="1" ht="20.100000000000001" customHeight="1" thickBot="1" x14ac:dyDescent="0.25">
      <c r="A14" s="8" t="s">
        <v>9</v>
      </c>
      <c r="B14" s="41">
        <f t="shared" ref="B14:H14" si="3">SUM(B12:B13)</f>
        <v>223.62</v>
      </c>
      <c r="C14" s="41">
        <f t="shared" si="3"/>
        <v>214.99726999999999</v>
      </c>
      <c r="D14" s="41">
        <f t="shared" si="3"/>
        <v>235.062637</v>
      </c>
      <c r="E14" s="41">
        <f t="shared" si="3"/>
        <v>235.062637</v>
      </c>
      <c r="F14" s="41">
        <f t="shared" si="3"/>
        <v>235.06263999999999</v>
      </c>
      <c r="G14" s="41">
        <f t="shared" si="3"/>
        <v>289.51711999999998</v>
      </c>
      <c r="H14" s="41">
        <f t="shared" si="3"/>
        <v>351.54223000000002</v>
      </c>
      <c r="I14" s="41">
        <f t="shared" ref="I14:J14" si="4">SUM(I12:I13)</f>
        <v>459.32204999999999</v>
      </c>
      <c r="J14" s="41">
        <f t="shared" si="4"/>
        <v>311.70158000000004</v>
      </c>
      <c r="K14" s="41">
        <f t="shared" ref="K14" si="5">SUM(K12:K13)</f>
        <v>311.70158000000004</v>
      </c>
      <c r="L14" s="38"/>
      <c r="M14" s="38"/>
      <c r="N14" s="38"/>
      <c r="O14" s="38"/>
      <c r="P14" s="38"/>
      <c r="Q14" s="38"/>
      <c r="R14" s="38"/>
      <c r="S14" s="38"/>
    </row>
    <row r="15" spans="1:19" s="10" customFormat="1" ht="20.100000000000001" customHeight="1" thickBot="1" x14ac:dyDescent="0.25">
      <c r="A15" s="9" t="s">
        <v>10</v>
      </c>
      <c r="B15" s="43">
        <f t="shared" ref="B15:H15" si="6">B11+B14</f>
        <v>136826.50980999999</v>
      </c>
      <c r="C15" s="43">
        <f t="shared" si="6"/>
        <v>142656.41409000001</v>
      </c>
      <c r="D15" s="43">
        <f t="shared" si="6"/>
        <v>148384.18160700001</v>
      </c>
      <c r="E15" s="43">
        <f t="shared" si="6"/>
        <v>148384.18160700001</v>
      </c>
      <c r="F15" s="43">
        <f t="shared" si="6"/>
        <v>148384.18161</v>
      </c>
      <c r="G15" s="43">
        <f t="shared" si="6"/>
        <v>171855.59275000001</v>
      </c>
      <c r="H15" s="43">
        <f t="shared" si="6"/>
        <v>179826.19151</v>
      </c>
      <c r="I15" s="43">
        <f t="shared" ref="I15:J15" si="7">I11+I14</f>
        <v>199313.02268999998</v>
      </c>
      <c r="J15" s="43">
        <f t="shared" si="7"/>
        <v>199117.42546999999</v>
      </c>
      <c r="K15" s="43">
        <f t="shared" ref="K15" si="8">K11+K14</f>
        <v>199117.42546999999</v>
      </c>
      <c r="L15" s="38"/>
      <c r="M15" s="38"/>
      <c r="N15" s="38"/>
      <c r="O15" s="38"/>
      <c r="P15" s="38"/>
      <c r="Q15" s="38"/>
      <c r="R15" s="38"/>
      <c r="S15" s="38"/>
    </row>
    <row r="16" spans="1:19" s="5" customFormat="1" ht="20.100000000000001" customHeight="1" thickBot="1" x14ac:dyDescent="0.25">
      <c r="A16" s="6" t="s">
        <v>11</v>
      </c>
      <c r="B16" s="42">
        <v>4119.24</v>
      </c>
      <c r="C16" s="42">
        <v>2262.23063</v>
      </c>
      <c r="D16" s="42">
        <v>1584.8664000000001</v>
      </c>
      <c r="E16" s="42">
        <v>1584.8664000000001</v>
      </c>
      <c r="F16" s="42">
        <v>1584.8664000000001</v>
      </c>
      <c r="G16" s="42">
        <v>573.24837000000002</v>
      </c>
      <c r="H16" s="42">
        <v>1255.1032700000001</v>
      </c>
      <c r="I16" s="42">
        <v>4907.3519900000001</v>
      </c>
      <c r="J16" s="42">
        <v>4907.3519900000001</v>
      </c>
      <c r="K16" s="42">
        <v>4907.3519900000001</v>
      </c>
      <c r="L16" s="38"/>
      <c r="M16" s="38"/>
      <c r="N16" s="38"/>
      <c r="O16" s="38"/>
      <c r="P16" s="38"/>
      <c r="Q16" s="38"/>
      <c r="R16" s="38"/>
      <c r="S16" s="38"/>
    </row>
    <row r="17" spans="1:19" s="5" customFormat="1" ht="20.100000000000001" customHeight="1" thickBot="1" x14ac:dyDescent="0.25">
      <c r="A17" s="6" t="s">
        <v>12</v>
      </c>
      <c r="B17" s="44">
        <v>0.64664999999999995</v>
      </c>
      <c r="C17" s="44">
        <v>3.3500000000000002E-2</v>
      </c>
      <c r="D17" s="44">
        <v>3.3500000000000002E-2</v>
      </c>
      <c r="E17" s="44">
        <v>3.3500000000000002E-2</v>
      </c>
      <c r="F17" s="44">
        <v>3.3500000000000002E-2</v>
      </c>
      <c r="G17" s="44">
        <v>0.02</v>
      </c>
      <c r="H17" s="44">
        <v>0.01</v>
      </c>
      <c r="I17" s="44">
        <v>0.01</v>
      </c>
      <c r="J17" s="44">
        <v>0.01</v>
      </c>
      <c r="K17" s="44">
        <v>0.01</v>
      </c>
      <c r="L17" s="38"/>
      <c r="M17" s="38"/>
      <c r="N17" s="38"/>
      <c r="O17" s="38"/>
      <c r="P17" s="38"/>
      <c r="Q17" s="38"/>
      <c r="R17" s="38"/>
      <c r="S17" s="38"/>
    </row>
    <row r="18" spans="1:19" s="5" customFormat="1" ht="20.100000000000001" customHeight="1" thickBot="1" x14ac:dyDescent="0.25">
      <c r="A18" s="8" t="s">
        <v>13</v>
      </c>
      <c r="B18" s="41">
        <f t="shared" ref="B18:H18" si="9">B16+B17</f>
        <v>4119.8866499999995</v>
      </c>
      <c r="C18" s="41">
        <f t="shared" si="9"/>
        <v>2262.26413</v>
      </c>
      <c r="D18" s="41">
        <f t="shared" si="9"/>
        <v>1584.8999000000001</v>
      </c>
      <c r="E18" s="41">
        <f t="shared" si="9"/>
        <v>1584.8999000000001</v>
      </c>
      <c r="F18" s="41">
        <f t="shared" si="9"/>
        <v>1584.8999000000001</v>
      </c>
      <c r="G18" s="41">
        <f t="shared" si="9"/>
        <v>573.26837</v>
      </c>
      <c r="H18" s="41">
        <f t="shared" si="9"/>
        <v>1255.1132700000001</v>
      </c>
      <c r="I18" s="41">
        <f t="shared" ref="I18:J18" si="10">I16+I17</f>
        <v>4907.3619900000003</v>
      </c>
      <c r="J18" s="41">
        <f t="shared" si="10"/>
        <v>4907.3619900000003</v>
      </c>
      <c r="K18" s="41">
        <f t="shared" ref="K18" si="11">K16+K17</f>
        <v>4907.3619900000003</v>
      </c>
      <c r="L18" s="38"/>
      <c r="M18" s="38"/>
      <c r="N18" s="38"/>
      <c r="O18" s="38"/>
      <c r="P18" s="38"/>
      <c r="Q18" s="38"/>
      <c r="R18" s="38"/>
      <c r="S18" s="38"/>
    </row>
    <row r="19" spans="1:19" s="12" customFormat="1" ht="23.1" customHeight="1" thickBot="1" x14ac:dyDescent="0.3">
      <c r="A19" s="11" t="s">
        <v>14</v>
      </c>
      <c r="B19" s="43">
        <f t="shared" ref="B19:H19" si="12">B15+B18</f>
        <v>140946.39645999999</v>
      </c>
      <c r="C19" s="43">
        <f t="shared" si="12"/>
        <v>144918.67822</v>
      </c>
      <c r="D19" s="43">
        <f t="shared" si="12"/>
        <v>149969.081507</v>
      </c>
      <c r="E19" s="43">
        <f t="shared" si="12"/>
        <v>149969.081507</v>
      </c>
      <c r="F19" s="43">
        <f t="shared" si="12"/>
        <v>149969.08150999999</v>
      </c>
      <c r="G19" s="43">
        <f t="shared" si="12"/>
        <v>172428.86112000002</v>
      </c>
      <c r="H19" s="43">
        <f t="shared" si="12"/>
        <v>181081.30478000001</v>
      </c>
      <c r="I19" s="43">
        <f t="shared" ref="I19:J19" si="13">I15+I18</f>
        <v>204220.38467999999</v>
      </c>
      <c r="J19" s="43">
        <f t="shared" si="13"/>
        <v>204024.78745999999</v>
      </c>
      <c r="K19" s="43">
        <f t="shared" ref="K19" si="14">K15+K18</f>
        <v>204024.78745999999</v>
      </c>
      <c r="L19" s="38"/>
      <c r="M19" s="38"/>
      <c r="N19" s="38"/>
      <c r="O19" s="38"/>
      <c r="P19" s="38"/>
      <c r="Q19" s="38"/>
      <c r="R19" s="38"/>
      <c r="S19" s="38"/>
    </row>
    <row r="20" spans="1:19" s="12" customFormat="1" ht="19.149999999999999" customHeight="1" thickBot="1" x14ac:dyDescent="0.3">
      <c r="A20" s="4"/>
      <c r="L20" s="38"/>
      <c r="M20" s="38"/>
      <c r="N20" s="38"/>
      <c r="O20" s="38"/>
      <c r="P20" s="38"/>
      <c r="Q20" s="38"/>
      <c r="R20" s="38"/>
      <c r="S20" s="38"/>
    </row>
    <row r="21" spans="1:19" s="12" customFormat="1" ht="19.149999999999999" customHeight="1" x14ac:dyDescent="0.25">
      <c r="A21" s="4"/>
      <c r="L21" s="38"/>
      <c r="M21" s="38"/>
      <c r="N21" s="38"/>
      <c r="O21" s="38"/>
      <c r="P21" s="38"/>
      <c r="Q21" s="38"/>
      <c r="R21" s="38"/>
      <c r="S21" s="38"/>
    </row>
    <row r="22" spans="1:19" s="36" customFormat="1" x14ac:dyDescent="0.2">
      <c r="A22" s="13" t="s">
        <v>15</v>
      </c>
    </row>
    <row r="23" spans="1:19" s="36" customFormat="1" x14ac:dyDescent="0.2">
      <c r="A23" s="53" t="s">
        <v>17</v>
      </c>
    </row>
    <row r="24" spans="1:19" x14ac:dyDescent="0.2">
      <c r="A24" s="14"/>
    </row>
    <row r="25" spans="1:19" x14ac:dyDescent="0.2">
      <c r="A25" s="14"/>
    </row>
    <row r="26" spans="1:19" x14ac:dyDescent="0.2">
      <c r="A26" s="14"/>
    </row>
    <row r="27" spans="1:19" x14ac:dyDescent="0.2">
      <c r="A27" s="14"/>
    </row>
    <row r="28" spans="1:19" x14ac:dyDescent="0.2">
      <c r="A28" s="14"/>
    </row>
    <row r="29" spans="1:19" x14ac:dyDescent="0.2">
      <c r="A29" s="14"/>
    </row>
    <row r="30" spans="1:19" x14ac:dyDescent="0.2">
      <c r="A30" s="51" t="s">
        <v>32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9" x14ac:dyDescent="0.2">
      <c r="A31" s="50" t="s">
        <v>23</v>
      </c>
      <c r="B31" s="48">
        <v>3532.71</v>
      </c>
      <c r="C31" s="48">
        <v>3368.43354</v>
      </c>
      <c r="D31" s="48">
        <v>3524.61328</v>
      </c>
      <c r="E31" s="48">
        <v>3524.61328</v>
      </c>
      <c r="F31" s="48">
        <v>3524.61328</v>
      </c>
      <c r="G31" s="48">
        <v>3727.1736599999999</v>
      </c>
      <c r="H31" s="48">
        <v>4032.87264</v>
      </c>
      <c r="I31" s="48">
        <v>4729.4806099999996</v>
      </c>
      <c r="J31" s="48">
        <v>4729.4806099999996</v>
      </c>
      <c r="K31" s="48">
        <v>4729.4806099999996</v>
      </c>
    </row>
    <row r="32" spans="1:19" x14ac:dyDescent="0.2">
      <c r="A32" s="50" t="s">
        <v>24</v>
      </c>
      <c r="B32" s="48">
        <v>906.851</v>
      </c>
      <c r="C32" s="48">
        <v>719.31397000000004</v>
      </c>
      <c r="D32" s="48">
        <v>655.74374999999998</v>
      </c>
      <c r="E32" s="48">
        <v>655.74374999999998</v>
      </c>
      <c r="F32" s="48">
        <v>655.74374999999998</v>
      </c>
      <c r="G32" s="48">
        <v>29.38758</v>
      </c>
      <c r="H32" s="48">
        <v>19.814119999999999</v>
      </c>
      <c r="I32" s="48">
        <v>227.39704</v>
      </c>
      <c r="J32" s="48">
        <v>227.39704</v>
      </c>
      <c r="K32" s="48">
        <v>227.39704</v>
      </c>
    </row>
  </sheetData>
  <phoneticPr fontId="0" type="noConversion"/>
  <printOptions horizontalCentered="1"/>
  <pageMargins left="0.75" right="0.75" top="0.39370078740157483" bottom="1" header="0" footer="0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A1:T39"/>
  <sheetViews>
    <sheetView showGridLines="0" zoomScale="115" zoomScaleNormal="115" workbookViewId="0">
      <selection activeCell="G2" sqref="G2"/>
    </sheetView>
  </sheetViews>
  <sheetFormatPr baseColWidth="10" defaultColWidth="11.42578125" defaultRowHeight="12.75" x14ac:dyDescent="0.2"/>
  <cols>
    <col min="1" max="1" width="36.7109375" style="18" customWidth="1"/>
    <col min="2" max="11" width="9.7109375" style="18" customWidth="1"/>
    <col min="12" max="16384" width="11.42578125" style="18"/>
  </cols>
  <sheetData>
    <row r="1" spans="1:20" s="2" customFormat="1" ht="24.95" customHeight="1" x14ac:dyDescent="0.2">
      <c r="A1" s="37"/>
    </row>
    <row r="2" spans="1:20" s="2" customFormat="1" ht="24.95" customHeight="1" x14ac:dyDescent="0.2">
      <c r="A2" s="37"/>
    </row>
    <row r="3" spans="1:20" s="2" customFormat="1" ht="24.95" customHeight="1" x14ac:dyDescent="0.2"/>
    <row r="4" spans="1:20" ht="20.100000000000001" customHeight="1" x14ac:dyDescent="0.2">
      <c r="A4" s="19" t="s">
        <v>21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20" ht="15.75" thickBot="1" x14ac:dyDescent="0.2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20" s="22" customFormat="1" ht="23.25" customHeight="1" thickBot="1" x14ac:dyDescent="0.25">
      <c r="A6" s="21" t="s">
        <v>1</v>
      </c>
      <c r="B6" s="34">
        <v>2016</v>
      </c>
      <c r="C6" s="34">
        <v>2017</v>
      </c>
      <c r="D6" s="34">
        <v>2018</v>
      </c>
      <c r="E6" s="35" t="s">
        <v>25</v>
      </c>
      <c r="F6" s="35" t="s">
        <v>26</v>
      </c>
      <c r="G6" s="35">
        <v>2021</v>
      </c>
      <c r="H6" s="49" t="s">
        <v>28</v>
      </c>
      <c r="I6" s="49" t="s">
        <v>30</v>
      </c>
      <c r="J6" s="49" t="s">
        <v>31</v>
      </c>
      <c r="K6" s="49" t="s">
        <v>34</v>
      </c>
    </row>
    <row r="7" spans="1:20" s="24" customFormat="1" ht="20.100000000000001" customHeight="1" thickBot="1" x14ac:dyDescent="0.25">
      <c r="A7" s="23" t="s">
        <v>18</v>
      </c>
      <c r="B7" s="45">
        <v>117242.57741</v>
      </c>
      <c r="C7" s="45">
        <v>110560.32000000001</v>
      </c>
      <c r="D7" s="45">
        <v>114915.75</v>
      </c>
      <c r="E7" s="45">
        <v>114915.75</v>
      </c>
      <c r="F7" s="45">
        <v>114915.75</v>
      </c>
      <c r="G7" s="45">
        <v>125144.25</v>
      </c>
      <c r="H7" s="45">
        <v>136344.72524999999</v>
      </c>
      <c r="I7" s="45">
        <v>152075.01441999999</v>
      </c>
      <c r="J7" s="45">
        <v>152075.01441999999</v>
      </c>
      <c r="K7" s="45">
        <v>152075.01441999999</v>
      </c>
      <c r="L7" s="45"/>
      <c r="M7" s="45"/>
      <c r="N7" s="45"/>
      <c r="O7" s="45"/>
      <c r="P7" s="45"/>
      <c r="Q7" s="45"/>
      <c r="R7" s="45"/>
      <c r="S7" s="45"/>
      <c r="T7" s="45"/>
    </row>
    <row r="8" spans="1:20" s="24" customFormat="1" ht="20.100000000000001" customHeight="1" thickBot="1" x14ac:dyDescent="0.25">
      <c r="A8" s="23" t="s">
        <v>22</v>
      </c>
      <c r="B8" s="39">
        <v>989.16056000000003</v>
      </c>
      <c r="C8" s="39">
        <v>1210.74325</v>
      </c>
      <c r="D8" s="39">
        <v>992.93872999999996</v>
      </c>
      <c r="E8" s="39">
        <v>992.93872999999996</v>
      </c>
      <c r="F8" s="39">
        <v>992.93872999999996</v>
      </c>
      <c r="G8" s="39">
        <v>1157.7864199999999</v>
      </c>
      <c r="H8" s="39">
        <v>940.92323999999996</v>
      </c>
      <c r="I8" s="39">
        <v>1021.3198599999999</v>
      </c>
      <c r="J8" s="39">
        <v>1021.3198599999999</v>
      </c>
      <c r="K8" s="39">
        <v>1021.3198599999999</v>
      </c>
      <c r="L8" s="45"/>
      <c r="M8" s="45"/>
      <c r="N8" s="45"/>
      <c r="O8" s="45"/>
      <c r="P8" s="45"/>
      <c r="Q8" s="45"/>
      <c r="R8" s="45"/>
      <c r="S8" s="45"/>
      <c r="T8" s="45"/>
    </row>
    <row r="9" spans="1:20" s="24" customFormat="1" ht="20.100000000000001" customHeight="1" thickBot="1" x14ac:dyDescent="0.25">
      <c r="A9" s="23" t="s">
        <v>5</v>
      </c>
      <c r="B9" s="46">
        <v>13199.002599999998</v>
      </c>
      <c r="C9" s="46">
        <v>13106.88</v>
      </c>
      <c r="D9" s="46">
        <f>18441.15876-3524.61328</f>
        <v>14916.545479999999</v>
      </c>
      <c r="E9" s="46">
        <f>18441.15876-3524.61328</f>
        <v>14916.545479999999</v>
      </c>
      <c r="F9" s="46">
        <f>18441.15876-3524.61328</f>
        <v>14916.545479999999</v>
      </c>
      <c r="G9" s="46">
        <f>34890.63-3727.18</f>
        <v>31163.449999999997</v>
      </c>
      <c r="H9" s="46">
        <f>40260.31388-4032.87</f>
        <v>36227.443879999999</v>
      </c>
      <c r="I9" s="46">
        <f>43511.37419-4729.48061</f>
        <v>38781.893580000004</v>
      </c>
      <c r="J9" s="46">
        <f>43511.37419-J30</f>
        <v>38781.893580000004</v>
      </c>
      <c r="K9" s="46">
        <f>43511.37419-K30</f>
        <v>38781.893580000004</v>
      </c>
      <c r="L9" s="45"/>
      <c r="M9" s="45"/>
      <c r="N9" s="45"/>
      <c r="O9" s="45"/>
      <c r="P9" s="45"/>
      <c r="Q9" s="45"/>
      <c r="R9" s="45"/>
      <c r="S9" s="45"/>
      <c r="T9" s="45"/>
    </row>
    <row r="10" spans="1:20" s="24" customFormat="1" ht="20.100000000000001" customHeight="1" thickBot="1" x14ac:dyDescent="0.25">
      <c r="A10" s="25" t="s">
        <v>19</v>
      </c>
      <c r="B10" s="40">
        <v>1633.50414</v>
      </c>
      <c r="C10" s="40">
        <v>1080.3837699999999</v>
      </c>
      <c r="D10" s="40">
        <v>228.29771</v>
      </c>
      <c r="E10" s="40">
        <v>228.29771</v>
      </c>
      <c r="F10" s="40">
        <v>228.29771</v>
      </c>
      <c r="G10" s="40">
        <v>35.772320000000001</v>
      </c>
      <c r="H10" s="40">
        <v>25.847750000000001</v>
      </c>
      <c r="I10" s="40">
        <v>25.793569999999999</v>
      </c>
      <c r="J10" s="40">
        <v>25.793569999999999</v>
      </c>
      <c r="K10" s="40">
        <v>25.793569999999999</v>
      </c>
      <c r="L10" s="45"/>
      <c r="M10" s="45"/>
      <c r="N10" s="45"/>
      <c r="O10" s="45"/>
      <c r="P10" s="45"/>
      <c r="Q10" s="45"/>
      <c r="R10" s="45"/>
      <c r="S10" s="45"/>
      <c r="T10" s="45"/>
    </row>
    <row r="11" spans="1:20" s="24" customFormat="1" ht="20.100000000000001" customHeight="1" thickBot="1" x14ac:dyDescent="0.25">
      <c r="A11" s="26" t="s">
        <v>6</v>
      </c>
      <c r="B11" s="41">
        <f t="shared" ref="B11:H11" si="0">SUM(B7:B10)</f>
        <v>133064.24471</v>
      </c>
      <c r="C11" s="41">
        <f t="shared" si="0"/>
        <v>125958.32702000001</v>
      </c>
      <c r="D11" s="41">
        <f t="shared" si="0"/>
        <v>131053.53191999999</v>
      </c>
      <c r="E11" s="41">
        <f t="shared" si="0"/>
        <v>131053.53191999999</v>
      </c>
      <c r="F11" s="41">
        <f t="shared" si="0"/>
        <v>131053.53191999999</v>
      </c>
      <c r="G11" s="41">
        <f t="shared" si="0"/>
        <v>157501.25873999999</v>
      </c>
      <c r="H11" s="41">
        <f t="shared" si="0"/>
        <v>173538.94011999998</v>
      </c>
      <c r="I11" s="41">
        <f t="shared" ref="I11" si="1">SUM(I7:I10)</f>
        <v>191904.02142999999</v>
      </c>
      <c r="J11" s="41">
        <f t="shared" ref="J11:K11" si="2">SUM(J7:J10)</f>
        <v>191904.02142999999</v>
      </c>
      <c r="K11" s="41">
        <f t="shared" si="2"/>
        <v>191904.02142999999</v>
      </c>
      <c r="L11" s="45"/>
      <c r="M11" s="45"/>
      <c r="N11" s="45"/>
      <c r="O11" s="45"/>
      <c r="P11" s="45"/>
      <c r="Q11" s="45"/>
      <c r="R11" s="45"/>
      <c r="S11" s="45"/>
      <c r="T11" s="45"/>
    </row>
    <row r="12" spans="1:20" s="24" customFormat="1" ht="20.100000000000001" customHeight="1" thickBot="1" x14ac:dyDescent="0.25">
      <c r="A12" s="27" t="s">
        <v>20</v>
      </c>
      <c r="B12" s="42">
        <v>0.31114999999999998</v>
      </c>
      <c r="C12" s="42">
        <v>0.95415000000000005</v>
      </c>
      <c r="D12" s="42">
        <v>1.13446</v>
      </c>
      <c r="E12" s="42">
        <v>1.13446</v>
      </c>
      <c r="F12" s="42">
        <v>1.13446</v>
      </c>
      <c r="G12" s="42">
        <v>2.20892</v>
      </c>
      <c r="H12" s="42">
        <v>1.8850199999999999</v>
      </c>
      <c r="I12" s="42">
        <v>1.81002</v>
      </c>
      <c r="J12" s="42">
        <v>1.81002</v>
      </c>
      <c r="K12" s="42">
        <v>1.81002</v>
      </c>
      <c r="L12" s="45"/>
      <c r="M12" s="45"/>
      <c r="N12" s="45"/>
      <c r="O12" s="45"/>
      <c r="P12" s="45"/>
      <c r="Q12" s="45"/>
      <c r="R12" s="45"/>
      <c r="S12" s="45"/>
      <c r="T12" s="45"/>
    </row>
    <row r="13" spans="1:20" s="24" customFormat="1" ht="20.100000000000001" customHeight="1" thickBot="1" x14ac:dyDescent="0.25">
      <c r="A13" s="23" t="s">
        <v>8</v>
      </c>
      <c r="B13" s="40">
        <v>17.386179999999968</v>
      </c>
      <c r="C13" s="40">
        <v>18.09</v>
      </c>
      <c r="D13" s="40">
        <v>17.51118</v>
      </c>
      <c r="E13" s="40">
        <v>17.51118</v>
      </c>
      <c r="F13" s="40">
        <f>673.25493-655.74375</f>
        <v>17.511179999999968</v>
      </c>
      <c r="G13" s="40">
        <f>88.28-29.39</f>
        <v>58.89</v>
      </c>
      <c r="H13" s="40">
        <f>134.4792-19.81</f>
        <v>114.66919999999999</v>
      </c>
      <c r="I13" s="40">
        <f>435.42373-227.39704</f>
        <v>208.02668999999997</v>
      </c>
      <c r="J13" s="40">
        <f>435.42373-J31</f>
        <v>208.02668999999997</v>
      </c>
      <c r="K13" s="40">
        <f>435.42373-K31</f>
        <v>208.02668999999997</v>
      </c>
      <c r="L13" s="45"/>
      <c r="M13" s="45"/>
      <c r="N13" s="45"/>
      <c r="O13" s="45"/>
      <c r="P13" s="45"/>
      <c r="Q13" s="45"/>
      <c r="R13" s="45"/>
      <c r="S13" s="45"/>
      <c r="T13" s="45"/>
    </row>
    <row r="14" spans="1:20" s="24" customFormat="1" ht="20.100000000000001" customHeight="1" thickBot="1" x14ac:dyDescent="0.25">
      <c r="A14" s="28" t="s">
        <v>9</v>
      </c>
      <c r="B14" s="41">
        <f t="shared" ref="B14:H14" si="3">SUM(B12:B13)</f>
        <v>17.697329999999969</v>
      </c>
      <c r="C14" s="41">
        <f t="shared" si="3"/>
        <v>19.044149999999998</v>
      </c>
      <c r="D14" s="41">
        <f t="shared" si="3"/>
        <v>18.64564</v>
      </c>
      <c r="E14" s="41">
        <f t="shared" si="3"/>
        <v>18.64564</v>
      </c>
      <c r="F14" s="41">
        <f t="shared" si="3"/>
        <v>18.645639999999968</v>
      </c>
      <c r="G14" s="41">
        <f t="shared" si="3"/>
        <v>61.09892</v>
      </c>
      <c r="H14" s="41">
        <f t="shared" si="3"/>
        <v>116.55421999999999</v>
      </c>
      <c r="I14" s="41">
        <f t="shared" ref="I14" si="4">SUM(I12:I13)</f>
        <v>209.83670999999998</v>
      </c>
      <c r="J14" s="41">
        <f t="shared" ref="J14:K14" si="5">SUM(J12:J13)</f>
        <v>209.83670999999998</v>
      </c>
      <c r="K14" s="41">
        <f t="shared" si="5"/>
        <v>209.83670999999998</v>
      </c>
      <c r="L14" s="45"/>
      <c r="M14" s="45"/>
      <c r="N14" s="45"/>
      <c r="O14" s="45"/>
      <c r="P14" s="45"/>
      <c r="Q14" s="45"/>
      <c r="R14" s="45"/>
      <c r="S14" s="45"/>
      <c r="T14" s="45"/>
    </row>
    <row r="15" spans="1:20" s="30" customFormat="1" ht="20.100000000000001" customHeight="1" thickBot="1" x14ac:dyDescent="0.25">
      <c r="A15" s="29" t="s">
        <v>10</v>
      </c>
      <c r="B15" s="43">
        <f t="shared" ref="B15:H15" si="6">SUM(B11+B14)</f>
        <v>133081.94203999999</v>
      </c>
      <c r="C15" s="43">
        <f t="shared" si="6"/>
        <v>125977.37117000001</v>
      </c>
      <c r="D15" s="43">
        <f t="shared" si="6"/>
        <v>131072.17755999998</v>
      </c>
      <c r="E15" s="43">
        <f t="shared" si="6"/>
        <v>131072.17755999998</v>
      </c>
      <c r="F15" s="43">
        <f t="shared" si="6"/>
        <v>131072.17755999998</v>
      </c>
      <c r="G15" s="43">
        <f t="shared" si="6"/>
        <v>157562.35765999998</v>
      </c>
      <c r="H15" s="43">
        <f t="shared" si="6"/>
        <v>173655.49433999998</v>
      </c>
      <c r="I15" s="43">
        <f t="shared" ref="I15" si="7">SUM(I11+I14)</f>
        <v>192113.85814</v>
      </c>
      <c r="J15" s="43">
        <f t="shared" ref="J15:K15" si="8">SUM(J11+J14)</f>
        <v>192113.85814</v>
      </c>
      <c r="K15" s="43">
        <f t="shared" si="8"/>
        <v>192113.85814</v>
      </c>
      <c r="L15" s="45"/>
      <c r="M15" s="45"/>
      <c r="N15" s="45"/>
      <c r="O15" s="45"/>
      <c r="P15" s="45"/>
      <c r="Q15" s="45"/>
      <c r="R15" s="45"/>
      <c r="S15" s="45"/>
      <c r="T15" s="45"/>
    </row>
    <row r="16" spans="1:20" s="24" customFormat="1" ht="20.100000000000001" customHeight="1" thickBot="1" x14ac:dyDescent="0.25">
      <c r="A16" s="23" t="s">
        <v>11</v>
      </c>
      <c r="B16" s="42">
        <v>7863.45309</v>
      </c>
      <c r="C16" s="42">
        <v>8748.3098499999996</v>
      </c>
      <c r="D16" s="42">
        <v>5066.8139499999997</v>
      </c>
      <c r="E16" s="42">
        <v>5066.8139499999997</v>
      </c>
      <c r="F16" s="42">
        <v>5066.8139499999997</v>
      </c>
      <c r="G16" s="42">
        <v>1036.4201</v>
      </c>
      <c r="H16" s="42">
        <v>444.22719999999998</v>
      </c>
      <c r="I16" s="42">
        <v>2102.72039</v>
      </c>
      <c r="J16" s="42">
        <v>2102.72039</v>
      </c>
      <c r="K16" s="42">
        <v>2102.72039</v>
      </c>
      <c r="L16" s="45"/>
      <c r="M16" s="45"/>
      <c r="N16" s="45"/>
      <c r="O16" s="45"/>
      <c r="P16" s="45"/>
      <c r="Q16" s="45"/>
      <c r="R16" s="45"/>
      <c r="S16" s="45"/>
      <c r="T16" s="45"/>
    </row>
    <row r="17" spans="1:20" s="24" customFormat="1" ht="20.100000000000001" customHeight="1" thickBot="1" x14ac:dyDescent="0.25">
      <c r="A17" s="23" t="s">
        <v>12</v>
      </c>
      <c r="B17" s="40">
        <v>1</v>
      </c>
      <c r="C17" s="40">
        <v>10193</v>
      </c>
      <c r="D17" s="40">
        <v>13830.09</v>
      </c>
      <c r="E17" s="40">
        <v>13830.09</v>
      </c>
      <c r="F17" s="40">
        <v>13830.09</v>
      </c>
      <c r="G17" s="40">
        <v>13830.09</v>
      </c>
      <c r="H17" s="40">
        <v>6981.59</v>
      </c>
      <c r="I17" s="40">
        <v>10003.80615</v>
      </c>
      <c r="J17" s="40">
        <v>10003.80615</v>
      </c>
      <c r="K17" s="40">
        <v>10003.80615</v>
      </c>
      <c r="L17" s="45"/>
      <c r="M17" s="45"/>
      <c r="N17" s="45"/>
      <c r="O17" s="45"/>
      <c r="P17" s="45"/>
      <c r="Q17" s="45"/>
      <c r="R17" s="45"/>
      <c r="S17" s="45"/>
      <c r="T17" s="45"/>
    </row>
    <row r="18" spans="1:20" s="24" customFormat="1" ht="20.100000000000001" customHeight="1" thickBot="1" x14ac:dyDescent="0.25">
      <c r="A18" s="28" t="s">
        <v>13</v>
      </c>
      <c r="B18" s="47">
        <f t="shared" ref="B18:H18" si="9">SUM(B16:B17)</f>
        <v>7864.45309</v>
      </c>
      <c r="C18" s="47">
        <f t="shared" si="9"/>
        <v>18941.309849999998</v>
      </c>
      <c r="D18" s="47">
        <f t="shared" si="9"/>
        <v>18896.90395</v>
      </c>
      <c r="E18" s="47">
        <f t="shared" si="9"/>
        <v>18896.90395</v>
      </c>
      <c r="F18" s="47">
        <f t="shared" si="9"/>
        <v>18896.90395</v>
      </c>
      <c r="G18" s="47">
        <f t="shared" si="9"/>
        <v>14866.5101</v>
      </c>
      <c r="H18" s="47">
        <f t="shared" si="9"/>
        <v>7425.8172000000004</v>
      </c>
      <c r="I18" s="47">
        <f t="shared" ref="I18" si="10">SUM(I16:I17)</f>
        <v>12106.526540000001</v>
      </c>
      <c r="J18" s="47">
        <f t="shared" ref="J18:K18" si="11">SUM(J16:J17)</f>
        <v>12106.526540000001</v>
      </c>
      <c r="K18" s="47">
        <f t="shared" si="11"/>
        <v>12106.526540000001</v>
      </c>
      <c r="L18" s="45"/>
      <c r="M18" s="45"/>
      <c r="N18" s="45"/>
      <c r="O18" s="45"/>
      <c r="P18" s="45"/>
      <c r="Q18" s="45"/>
      <c r="R18" s="45"/>
      <c r="S18" s="45"/>
      <c r="T18" s="45"/>
    </row>
    <row r="19" spans="1:20" s="32" customFormat="1" ht="23.1" customHeight="1" thickBot="1" x14ac:dyDescent="0.3">
      <c r="A19" s="31" t="s">
        <v>14</v>
      </c>
      <c r="B19" s="43">
        <f t="shared" ref="B19:H19" si="12">SUM(B15,B18)</f>
        <v>140946.39512999999</v>
      </c>
      <c r="C19" s="43">
        <f t="shared" si="12"/>
        <v>144918.68102000002</v>
      </c>
      <c r="D19" s="43">
        <f t="shared" si="12"/>
        <v>149969.08150999999</v>
      </c>
      <c r="E19" s="43">
        <f t="shared" si="12"/>
        <v>149969.08150999999</v>
      </c>
      <c r="F19" s="43">
        <f t="shared" si="12"/>
        <v>149969.08150999999</v>
      </c>
      <c r="G19" s="43">
        <f t="shared" si="12"/>
        <v>172428.86775999999</v>
      </c>
      <c r="H19" s="43">
        <f t="shared" si="12"/>
        <v>181081.31153999997</v>
      </c>
      <c r="I19" s="43">
        <f t="shared" ref="I19" si="13">SUM(I15,I18)</f>
        <v>204220.38467999999</v>
      </c>
      <c r="J19" s="43">
        <f t="shared" ref="J19:K19" si="14">SUM(J15,J18)</f>
        <v>204220.38467999999</v>
      </c>
      <c r="K19" s="43">
        <f t="shared" si="14"/>
        <v>204220.38467999999</v>
      </c>
      <c r="L19" s="45"/>
      <c r="M19" s="45"/>
      <c r="N19" s="45"/>
      <c r="O19" s="45"/>
      <c r="P19" s="45"/>
      <c r="Q19" s="45"/>
      <c r="R19" s="45"/>
      <c r="S19" s="45"/>
      <c r="T19" s="45"/>
    </row>
    <row r="20" spans="1:20" s="12" customFormat="1" ht="19.149999999999999" customHeight="1" thickBot="1" x14ac:dyDescent="0.3">
      <c r="A20" s="4"/>
      <c r="L20" s="45"/>
      <c r="M20" s="45"/>
      <c r="N20" s="45"/>
      <c r="O20" s="45"/>
      <c r="P20" s="45"/>
      <c r="Q20" s="45"/>
      <c r="R20" s="45"/>
      <c r="S20" s="45"/>
      <c r="T20" s="45"/>
    </row>
    <row r="21" spans="1:20" s="12" customFormat="1" ht="19.149999999999999" customHeight="1" thickBot="1" x14ac:dyDescent="0.3">
      <c r="A21" s="4"/>
      <c r="L21" s="45"/>
      <c r="M21" s="45"/>
      <c r="N21" s="45"/>
      <c r="O21" s="45"/>
      <c r="P21" s="45"/>
      <c r="Q21" s="45"/>
      <c r="R21" s="45"/>
      <c r="S21" s="45"/>
      <c r="T21" s="45"/>
    </row>
    <row r="22" spans="1:20" s="36" customFormat="1" x14ac:dyDescent="0.2">
      <c r="A22" s="13" t="s">
        <v>15</v>
      </c>
      <c r="L22" s="45"/>
      <c r="M22" s="45"/>
      <c r="N22" s="45"/>
      <c r="O22" s="45"/>
      <c r="P22" s="45"/>
      <c r="Q22" s="45"/>
      <c r="R22" s="45"/>
      <c r="S22" s="45"/>
      <c r="T22" s="45"/>
    </row>
    <row r="23" spans="1:20" s="36" customFormat="1" x14ac:dyDescent="0.2">
      <c r="A23" s="53" t="s">
        <v>17</v>
      </c>
    </row>
    <row r="24" spans="1:20" x14ac:dyDescent="0.2">
      <c r="A24" s="33"/>
    </row>
    <row r="25" spans="1:20" x14ac:dyDescent="0.2">
      <c r="A25" s="33"/>
    </row>
    <row r="26" spans="1:20" x14ac:dyDescent="0.2">
      <c r="A26" s="33"/>
    </row>
    <row r="27" spans="1:20" x14ac:dyDescent="0.2">
      <c r="A27" s="33"/>
    </row>
    <row r="28" spans="1:20" x14ac:dyDescent="0.2">
      <c r="A28" s="33"/>
    </row>
    <row r="29" spans="1:20" x14ac:dyDescent="0.2">
      <c r="A29" s="51" t="s">
        <v>32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1:20" x14ac:dyDescent="0.2">
      <c r="A30" s="50" t="s">
        <v>23</v>
      </c>
      <c r="B30" s="48">
        <v>3532.7118999999998</v>
      </c>
      <c r="C30" s="48">
        <v>3368.43354</v>
      </c>
      <c r="D30" s="48">
        <v>3524.61328</v>
      </c>
      <c r="E30" s="48">
        <v>3857.7919000000002</v>
      </c>
      <c r="F30" s="48">
        <v>3857.7919000000002</v>
      </c>
      <c r="G30" s="48">
        <v>3727.18</v>
      </c>
      <c r="H30" s="48">
        <v>4032.87</v>
      </c>
      <c r="I30" s="48">
        <v>4729.7806099999998</v>
      </c>
      <c r="J30" s="48">
        <v>4729.4806099999996</v>
      </c>
      <c r="K30" s="48">
        <v>4729.4806099999996</v>
      </c>
    </row>
    <row r="31" spans="1:20" x14ac:dyDescent="0.2">
      <c r="A31" s="50" t="s">
        <v>24</v>
      </c>
      <c r="B31" s="48">
        <v>906.85126000000002</v>
      </c>
      <c r="C31" s="48">
        <v>719.31397000000004</v>
      </c>
      <c r="D31" s="48">
        <v>655.74374999999998</v>
      </c>
      <c r="E31" s="48">
        <v>655.74374999999998</v>
      </c>
      <c r="F31" s="48">
        <v>655.74374999999998</v>
      </c>
      <c r="G31" s="48">
        <v>29.39</v>
      </c>
      <c r="H31" s="48">
        <v>19.809999999999999</v>
      </c>
      <c r="I31" s="48">
        <v>227.39704</v>
      </c>
      <c r="J31" s="48">
        <v>227.39704</v>
      </c>
      <c r="K31" s="48">
        <v>227.39704</v>
      </c>
    </row>
    <row r="32" spans="1:20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FF57E9-5228-4407-9128-34B3FF984562}"/>
</file>

<file path=customXml/itemProps2.xml><?xml version="1.0" encoding="utf-8"?>
<ds:datastoreItem xmlns:ds="http://schemas.openxmlformats.org/officeDocument/2006/customXml" ds:itemID="{84F83CDE-2E76-4FEB-A6ED-E07ED971D7EB}"/>
</file>

<file path=customXml/itemProps3.xml><?xml version="1.0" encoding="utf-8"?>
<ds:datastoreItem xmlns:ds="http://schemas.openxmlformats.org/officeDocument/2006/customXml" ds:itemID="{BB20FAAE-FC89-4A49-912C-48B3FBB534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31</vt:lpstr>
      <vt:lpstr>32</vt:lpstr>
      <vt:lpstr>'31'!Área_de_impresión</vt:lpstr>
      <vt:lpstr>'32'!Área_de_impresión</vt:lpstr>
      <vt:lpstr>Estadística!Área_de_impresión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2025-01-23T11:35:44Z</dcterms:created>
  <dcterms:modified xsi:type="dcterms:W3CDTF">2025-01-23T12:14:01Z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