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A7376FCE-9410-4156-BFD3-BAB4F2DC79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" sheetId="15" r:id="rId1"/>
    <sheet name="11" sheetId="1" r:id="rId2"/>
    <sheet name="12.1" sheetId="3" r:id="rId3"/>
    <sheet name="12.2" sheetId="4" r:id="rId4"/>
    <sheet name="12.3" sheetId="5" r:id="rId5"/>
    <sheet name="13" sheetId="6" r:id="rId6"/>
    <sheet name="141" sheetId="8" r:id="rId7"/>
    <sheet name="15" sheetId="14" r:id="rId8"/>
    <sheet name="16" sheetId="25" r:id="rId9"/>
  </sheets>
  <definedNames>
    <definedName name="_xlnm.Print_Area" localSheetId="1">'11'!$A$1:$K$24</definedName>
    <definedName name="_xlnm.Print_Area" localSheetId="2">'12.1'!$A$1:$K$17</definedName>
    <definedName name="_xlnm.Print_Area" localSheetId="3">'12.2'!$A$1:$K$17</definedName>
    <definedName name="_xlnm.Print_Area" localSheetId="4">'12.3'!$A$1:$K$17</definedName>
    <definedName name="_xlnm.Print_Area" localSheetId="5">'13'!$A$1:$K$15</definedName>
    <definedName name="_xlnm.Print_Area" localSheetId="6">'141'!$A$1:$K$39</definedName>
    <definedName name="_xlnm.Print_Area" localSheetId="7">'15'!$A$1:$K$22</definedName>
    <definedName name="_xlnm.Print_Area" localSheetId="8">'16'!$A$1:$L$463</definedName>
    <definedName name="_xlnm.Print_Area" localSheetId="0">Estadística!$A$1:$L$32</definedName>
    <definedName name="_xlnm.Print_Titles" localSheetId="8">'16'!$1:$6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8" l="1"/>
  <c r="K35" i="8" s="1"/>
  <c r="K11" i="6"/>
  <c r="K13" i="5"/>
  <c r="K13" i="4"/>
  <c r="K12" i="3"/>
  <c r="K11" i="3"/>
  <c r="K10" i="3"/>
  <c r="K9" i="3"/>
  <c r="K8" i="3"/>
  <c r="K7" i="3"/>
  <c r="K15" i="14"/>
  <c r="K16" i="14" s="1"/>
  <c r="K18" i="14" s="1"/>
  <c r="K12" i="14"/>
  <c r="L458" i="25"/>
  <c r="L455" i="25"/>
  <c r="L445" i="25"/>
  <c r="L435" i="25"/>
  <c r="L404" i="25"/>
  <c r="L393" i="25"/>
  <c r="L368" i="25"/>
  <c r="L319" i="25"/>
  <c r="L278" i="25"/>
  <c r="L273" i="25"/>
  <c r="L258" i="25"/>
  <c r="L230" i="25"/>
  <c r="L205" i="25"/>
  <c r="L180" i="25"/>
  <c r="L155" i="25"/>
  <c r="L131" i="25"/>
  <c r="L126" i="25"/>
  <c r="L122" i="25"/>
  <c r="L113" i="25"/>
  <c r="L111" i="25"/>
  <c r="L98" i="25"/>
  <c r="L68" i="25"/>
  <c r="L61" i="25"/>
  <c r="L52" i="25"/>
  <c r="L39" i="25"/>
  <c r="L26" i="25"/>
  <c r="L16" i="25"/>
  <c r="K19" i="1"/>
  <c r="K15" i="1"/>
  <c r="K11" i="1"/>
  <c r="K111" i="25"/>
  <c r="J27" i="8"/>
  <c r="K13" i="3" l="1"/>
  <c r="L459" i="25"/>
  <c r="K16" i="1"/>
  <c r="K20" i="1" s="1"/>
  <c r="K458" i="25"/>
  <c r="K455" i="25"/>
  <c r="K445" i="25"/>
  <c r="K435" i="25"/>
  <c r="K404" i="25"/>
  <c r="K393" i="25"/>
  <c r="K368" i="25"/>
  <c r="K319" i="25"/>
  <c r="K278" i="25"/>
  <c r="K273" i="25"/>
  <c r="K258" i="25"/>
  <c r="K230" i="25"/>
  <c r="K205" i="25"/>
  <c r="K180" i="25"/>
  <c r="K155" i="25"/>
  <c r="K131" i="25"/>
  <c r="K126" i="25"/>
  <c r="K122" i="25"/>
  <c r="K113" i="25"/>
  <c r="K98" i="25"/>
  <c r="K68" i="25"/>
  <c r="K61" i="25"/>
  <c r="K52" i="25"/>
  <c r="K39" i="25"/>
  <c r="K26" i="25"/>
  <c r="K16" i="25"/>
  <c r="J16" i="14"/>
  <c r="J18" i="14" s="1"/>
  <c r="J15" i="14"/>
  <c r="J12" i="14"/>
  <c r="J35" i="8"/>
  <c r="J11" i="6"/>
  <c r="J13" i="5"/>
  <c r="J13" i="4"/>
  <c r="J12" i="3"/>
  <c r="J11" i="3"/>
  <c r="J10" i="3"/>
  <c r="J9" i="3"/>
  <c r="J8" i="3"/>
  <c r="J7" i="3"/>
  <c r="J11" i="1"/>
  <c r="J19" i="1"/>
  <c r="J15" i="1"/>
  <c r="J13" i="3" l="1"/>
  <c r="K459" i="25"/>
  <c r="J16" i="1"/>
  <c r="J20" i="1" s="1"/>
  <c r="F458" i="25"/>
  <c r="F455" i="25"/>
  <c r="F445" i="25"/>
  <c r="F435" i="25"/>
  <c r="F404" i="25"/>
  <c r="F393" i="25"/>
  <c r="F368" i="25"/>
  <c r="F319" i="25"/>
  <c r="F278" i="25"/>
  <c r="F273" i="25"/>
  <c r="F258" i="25"/>
  <c r="F230" i="25"/>
  <c r="F205" i="25"/>
  <c r="F180" i="25"/>
  <c r="F155" i="25"/>
  <c r="F131" i="25"/>
  <c r="F122" i="25"/>
  <c r="F126" i="25" s="1"/>
  <c r="F113" i="25"/>
  <c r="F111" i="25"/>
  <c r="F98" i="25"/>
  <c r="F68" i="25"/>
  <c r="F61" i="25"/>
  <c r="F52" i="25"/>
  <c r="F39" i="25"/>
  <c r="F26" i="25"/>
  <c r="F16" i="25"/>
  <c r="F459" i="25" l="1"/>
  <c r="J458" i="25"/>
  <c r="J455" i="25"/>
  <c r="J445" i="25"/>
  <c r="J435" i="25"/>
  <c r="J404" i="25"/>
  <c r="J393" i="25"/>
  <c r="J368" i="25"/>
  <c r="J319" i="25"/>
  <c r="J278" i="25"/>
  <c r="J273" i="25"/>
  <c r="J258" i="25"/>
  <c r="J230" i="25"/>
  <c r="J205" i="25"/>
  <c r="J180" i="25"/>
  <c r="J155" i="25"/>
  <c r="J131" i="25"/>
  <c r="J126" i="25"/>
  <c r="J122" i="25"/>
  <c r="J113" i="25"/>
  <c r="J111" i="25"/>
  <c r="J98" i="25"/>
  <c r="J68" i="25"/>
  <c r="J61" i="25"/>
  <c r="J52" i="25"/>
  <c r="J39" i="25"/>
  <c r="J26" i="25"/>
  <c r="J16" i="25"/>
  <c r="I15" i="14"/>
  <c r="I12" i="14"/>
  <c r="I27" i="8"/>
  <c r="I35" i="8" s="1"/>
  <c r="I11" i="6"/>
  <c r="J459" i="25" l="1"/>
  <c r="I16" i="14"/>
  <c r="I18" i="14" s="1"/>
  <c r="I13" i="5"/>
  <c r="I13" i="4"/>
  <c r="I12" i="3"/>
  <c r="I11" i="3"/>
  <c r="I10" i="3"/>
  <c r="I9" i="3"/>
  <c r="I8" i="3"/>
  <c r="I7" i="3"/>
  <c r="I19" i="1"/>
  <c r="I15" i="1"/>
  <c r="I11" i="1"/>
  <c r="I13" i="3" l="1"/>
  <c r="I16" i="1"/>
  <c r="I20" i="1" s="1"/>
  <c r="C16" i="25"/>
  <c r="D16" i="25"/>
  <c r="E16" i="25"/>
  <c r="G16" i="25"/>
  <c r="H16" i="25"/>
  <c r="I16" i="25"/>
  <c r="C26" i="25"/>
  <c r="D26" i="25"/>
  <c r="E26" i="25"/>
  <c r="G26" i="25"/>
  <c r="H26" i="25"/>
  <c r="I26" i="25"/>
  <c r="C39" i="25"/>
  <c r="D39" i="25"/>
  <c r="E39" i="25"/>
  <c r="G39" i="25"/>
  <c r="H39" i="25"/>
  <c r="I39" i="25"/>
  <c r="C52" i="25"/>
  <c r="D52" i="25"/>
  <c r="E52" i="25"/>
  <c r="G52" i="25"/>
  <c r="H52" i="25"/>
  <c r="I52" i="25"/>
  <c r="C61" i="25"/>
  <c r="D61" i="25"/>
  <c r="E61" i="25"/>
  <c r="G61" i="25"/>
  <c r="H61" i="25"/>
  <c r="I61" i="25"/>
  <c r="C68" i="25"/>
  <c r="D68" i="25"/>
  <c r="E68" i="25"/>
  <c r="G68" i="25"/>
  <c r="H68" i="25"/>
  <c r="I68" i="25"/>
  <c r="C98" i="25"/>
  <c r="D98" i="25"/>
  <c r="E98" i="25"/>
  <c r="G98" i="25"/>
  <c r="H98" i="25"/>
  <c r="I98" i="25"/>
  <c r="C111" i="25"/>
  <c r="D111" i="25"/>
  <c r="E111" i="25"/>
  <c r="G111" i="25"/>
  <c r="H111" i="25"/>
  <c r="I111" i="25"/>
  <c r="C113" i="25"/>
  <c r="D113" i="25"/>
  <c r="E113" i="25"/>
  <c r="G113" i="25"/>
  <c r="H113" i="25"/>
  <c r="I113" i="25"/>
  <c r="C122" i="25"/>
  <c r="C126" i="25" s="1"/>
  <c r="D122" i="25"/>
  <c r="D126" i="25" s="1"/>
  <c r="E122" i="25"/>
  <c r="E126" i="25" s="1"/>
  <c r="G122" i="25"/>
  <c r="G126" i="25" s="1"/>
  <c r="H122" i="25"/>
  <c r="I122" i="25"/>
  <c r="H126" i="25"/>
  <c r="I126" i="25"/>
  <c r="C131" i="25"/>
  <c r="D131" i="25"/>
  <c r="E131" i="25"/>
  <c r="G131" i="25"/>
  <c r="H131" i="25"/>
  <c r="I131" i="25"/>
  <c r="C155" i="25"/>
  <c r="D155" i="25"/>
  <c r="E155" i="25"/>
  <c r="G155" i="25"/>
  <c r="H155" i="25"/>
  <c r="I155" i="25"/>
  <c r="C180" i="25"/>
  <c r="D180" i="25"/>
  <c r="E180" i="25"/>
  <c r="G180" i="25"/>
  <c r="H180" i="25"/>
  <c r="I180" i="25"/>
  <c r="C205" i="25"/>
  <c r="D205" i="25"/>
  <c r="E205" i="25"/>
  <c r="G205" i="25"/>
  <c r="H205" i="25"/>
  <c r="I205" i="25"/>
  <c r="C230" i="25"/>
  <c r="D230" i="25"/>
  <c r="E230" i="25"/>
  <c r="G230" i="25"/>
  <c r="H230" i="25"/>
  <c r="I230" i="25"/>
  <c r="C258" i="25"/>
  <c r="D258" i="25"/>
  <c r="E258" i="25"/>
  <c r="G258" i="25"/>
  <c r="H258" i="25"/>
  <c r="I258" i="25"/>
  <c r="C273" i="25"/>
  <c r="D273" i="25"/>
  <c r="E273" i="25"/>
  <c r="G273" i="25"/>
  <c r="H273" i="25"/>
  <c r="I273" i="25"/>
  <c r="C278" i="25"/>
  <c r="D278" i="25"/>
  <c r="E278" i="25"/>
  <c r="G278" i="25"/>
  <c r="H278" i="25"/>
  <c r="I278" i="25"/>
  <c r="C319" i="25"/>
  <c r="D319" i="25"/>
  <c r="E319" i="25"/>
  <c r="G319" i="25"/>
  <c r="H319" i="25"/>
  <c r="I319" i="25"/>
  <c r="C368" i="25"/>
  <c r="D368" i="25"/>
  <c r="E368" i="25"/>
  <c r="G368" i="25"/>
  <c r="H368" i="25"/>
  <c r="I368" i="25"/>
  <c r="C393" i="25"/>
  <c r="D393" i="25"/>
  <c r="E393" i="25"/>
  <c r="G393" i="25"/>
  <c r="H393" i="25"/>
  <c r="I393" i="25"/>
  <c r="C404" i="25"/>
  <c r="D404" i="25"/>
  <c r="E404" i="25"/>
  <c r="G404" i="25"/>
  <c r="H404" i="25"/>
  <c r="I404" i="25"/>
  <c r="C435" i="25"/>
  <c r="D435" i="25"/>
  <c r="E435" i="25"/>
  <c r="G435" i="25"/>
  <c r="H435" i="25"/>
  <c r="I435" i="25"/>
  <c r="C445" i="25"/>
  <c r="D445" i="25"/>
  <c r="E445" i="25"/>
  <c r="G445" i="25"/>
  <c r="H445" i="25"/>
  <c r="I445" i="25"/>
  <c r="D449" i="25"/>
  <c r="D450" i="25"/>
  <c r="C455" i="25"/>
  <c r="E455" i="25"/>
  <c r="G455" i="25"/>
  <c r="H455" i="25"/>
  <c r="I455" i="25"/>
  <c r="C458" i="25"/>
  <c r="D458" i="25"/>
  <c r="E458" i="25"/>
  <c r="G458" i="25"/>
  <c r="H458" i="25"/>
  <c r="I458" i="25"/>
  <c r="G459" i="25" l="1"/>
  <c r="E459" i="25"/>
  <c r="I459" i="25"/>
  <c r="H459" i="25"/>
  <c r="D455" i="25"/>
  <c r="D459" i="25" s="1"/>
  <c r="C459" i="25"/>
  <c r="H15" i="14"/>
  <c r="H12" i="14"/>
  <c r="H11" i="6"/>
  <c r="H13" i="5"/>
  <c r="H13" i="4"/>
  <c r="H12" i="3"/>
  <c r="H11" i="3"/>
  <c r="H10" i="3"/>
  <c r="H9" i="3"/>
  <c r="H8" i="3"/>
  <c r="H7" i="3"/>
  <c r="H13" i="3" l="1"/>
  <c r="H16" i="14"/>
  <c r="H18" i="14" s="1"/>
  <c r="H35" i="8"/>
  <c r="H19" i="1" l="1"/>
  <c r="H15" i="1"/>
  <c r="H11" i="1"/>
  <c r="H16" i="1" l="1"/>
  <c r="H20" i="1" s="1"/>
  <c r="G15" i="14" l="1"/>
  <c r="G12" i="14"/>
  <c r="G27" i="8"/>
  <c r="G16" i="14" l="1"/>
  <c r="G18" i="14" s="1"/>
  <c r="G35" i="8"/>
  <c r="G11" i="6"/>
  <c r="G12" i="3"/>
  <c r="G11" i="3"/>
  <c r="G10" i="3"/>
  <c r="G9" i="3"/>
  <c r="G8" i="3"/>
  <c r="G7" i="3"/>
  <c r="G13" i="5"/>
  <c r="G13" i="4"/>
  <c r="G13" i="3" l="1"/>
  <c r="G19" i="1"/>
  <c r="G15" i="1"/>
  <c r="G11" i="1"/>
  <c r="G16" i="1" s="1"/>
  <c r="G20" i="1" s="1"/>
  <c r="F15" i="14" l="1"/>
  <c r="F12" i="14"/>
  <c r="F16" i="14" l="1"/>
  <c r="F18" i="14" s="1"/>
  <c r="F28" i="8"/>
  <c r="F27" i="8" s="1"/>
  <c r="F35" i="8" s="1"/>
  <c r="F11" i="6"/>
  <c r="F13" i="5"/>
  <c r="F13" i="4"/>
  <c r="F12" i="3"/>
  <c r="F11" i="3"/>
  <c r="F10" i="3"/>
  <c r="F9" i="3"/>
  <c r="F8" i="3"/>
  <c r="F7" i="3"/>
  <c r="F13" i="3" l="1"/>
  <c r="F19" i="1"/>
  <c r="F15" i="1"/>
  <c r="F11" i="1"/>
  <c r="F16" i="1" s="1"/>
  <c r="F20" i="1" l="1"/>
  <c r="E15" i="14"/>
  <c r="E12" i="14"/>
  <c r="E16" i="14" l="1"/>
  <c r="E18" i="14" s="1"/>
  <c r="E28" i="8"/>
  <c r="E27" i="8" s="1"/>
  <c r="E35" i="8" l="1"/>
  <c r="E12" i="3"/>
  <c r="E11" i="3"/>
  <c r="E10" i="3"/>
  <c r="E9" i="3"/>
  <c r="E7" i="3"/>
  <c r="E11" i="6"/>
  <c r="E13" i="4"/>
  <c r="E8" i="3"/>
  <c r="E13" i="5" l="1"/>
  <c r="E13" i="3" s="1"/>
  <c r="E19" i="1"/>
  <c r="E15" i="1"/>
  <c r="E11" i="1"/>
  <c r="E16" i="1" l="1"/>
  <c r="E20" i="1" s="1"/>
  <c r="D27" i="8"/>
  <c r="D15" i="14" l="1"/>
  <c r="D12" i="14"/>
  <c r="D35" i="8"/>
  <c r="D11" i="6"/>
  <c r="D12" i="3"/>
  <c r="D11" i="3"/>
  <c r="D10" i="3"/>
  <c r="D9" i="3"/>
  <c r="D8" i="3"/>
  <c r="D7" i="3"/>
  <c r="D13" i="5"/>
  <c r="D11" i="1"/>
  <c r="D19" i="1"/>
  <c r="D15" i="1"/>
  <c r="D16" i="14" l="1"/>
  <c r="D18" i="14" s="1"/>
  <c r="D13" i="4"/>
  <c r="D13" i="3" s="1"/>
  <c r="D16" i="1"/>
  <c r="D20" i="1" s="1"/>
  <c r="C15" i="14" l="1"/>
  <c r="C12" i="14"/>
  <c r="C27" i="8"/>
  <c r="C35" i="8" s="1"/>
  <c r="C16" i="14" l="1"/>
  <c r="C18" i="14" s="1"/>
  <c r="C10" i="6"/>
  <c r="C8" i="6"/>
  <c r="C9" i="6"/>
  <c r="C7" i="6"/>
  <c r="C11" i="6" l="1"/>
  <c r="C8" i="3"/>
  <c r="C9" i="3"/>
  <c r="C10" i="3"/>
  <c r="C11" i="3"/>
  <c r="C12" i="3"/>
  <c r="C7" i="3"/>
  <c r="C13" i="5"/>
  <c r="C13" i="4"/>
  <c r="C13" i="3" l="1"/>
  <c r="C19" i="1"/>
  <c r="C15" i="1"/>
  <c r="C11" i="1"/>
  <c r="C16" i="1" l="1"/>
  <c r="C20" i="1" s="1"/>
  <c r="B12" i="14"/>
  <c r="B15" i="14"/>
  <c r="B27" i="8"/>
  <c r="B35" i="8" s="1"/>
  <c r="B16" i="14"/>
  <c r="B18" i="14" s="1"/>
  <c r="B11" i="6"/>
  <c r="B13" i="4"/>
  <c r="B13" i="5"/>
  <c r="B12" i="3"/>
  <c r="B11" i="3"/>
  <c r="B10" i="3"/>
  <c r="B9" i="3"/>
  <c r="B8" i="3"/>
  <c r="B7" i="3"/>
  <c r="B15" i="1"/>
  <c r="B19" i="1"/>
  <c r="B11" i="1"/>
  <c r="B13" i="3" l="1"/>
  <c r="B16" i="1"/>
  <c r="B20" i="1" s="1"/>
</calcChain>
</file>

<file path=xl/sharedStrings.xml><?xml version="1.0" encoding="utf-8"?>
<sst xmlns="http://schemas.openxmlformats.org/spreadsheetml/2006/main" count="1090" uniqueCount="989">
  <si>
    <t>Millones de euros</t>
  </si>
  <si>
    <t>Políticas</t>
  </si>
  <si>
    <t>CAPÍTULOS 1 a 8</t>
  </si>
  <si>
    <t>Justicia</t>
  </si>
  <si>
    <t>Defensa</t>
  </si>
  <si>
    <t>Pensiones</t>
  </si>
  <si>
    <t>Fomento del empleo</t>
  </si>
  <si>
    <t>Sanidad</t>
  </si>
  <si>
    <t>Educación</t>
  </si>
  <si>
    <t>Desempleo</t>
  </si>
  <si>
    <t>Industria y Energía</t>
  </si>
  <si>
    <t>Fondo de Contingencia</t>
  </si>
  <si>
    <t>Estructura porcentual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</si>
  <si>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</si>
  <si>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</si>
  <si>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</si>
  <si>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</si>
  <si>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</si>
  <si>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</si>
  <si>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</si>
  <si>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</si>
  <si>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</si>
  <si>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</si>
  <si>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</si>
  <si>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</si>
  <si>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</si>
  <si>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</si>
  <si>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</si>
  <si>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Subsectores</t>
  </si>
  <si>
    <t>Estado</t>
  </si>
  <si>
    <t>Seguridad Social</t>
  </si>
  <si>
    <t>Organismos Autónomos</t>
  </si>
  <si>
    <t>PRESUPUESTO NO FINANCIERO</t>
  </si>
  <si>
    <t>Millones de pesetas</t>
  </si>
  <si>
    <t>Impuestos directos</t>
  </si>
  <si>
    <t>Impuestos indirectos</t>
  </si>
  <si>
    <t>Ingresos patrimoniales</t>
  </si>
  <si>
    <t>Enajenación inversiones reales</t>
  </si>
  <si>
    <t>TOTAL CAPÍTULOS 1 a 8</t>
  </si>
  <si>
    <t>Presupuestos Generales del Estado</t>
  </si>
  <si>
    <t>Otras Prestaciones Económicas</t>
  </si>
  <si>
    <t>Servicios Sociales y Promoción Social</t>
  </si>
  <si>
    <t>Acceso a la Vivienda y Fomento de la Edificación</t>
  </si>
  <si>
    <t>Cultura</t>
  </si>
  <si>
    <t>Agricultura, Pesca y Alimentación</t>
  </si>
  <si>
    <t>Subvenciones al transporte</t>
  </si>
  <si>
    <t>Investigación civil</t>
  </si>
  <si>
    <t>Otras actuaciones de carácter económico</t>
  </si>
  <si>
    <t>Servicios de carácter general</t>
  </si>
  <si>
    <t>Administración Financiera y Tributaria</t>
  </si>
  <si>
    <t>Transferencias a otras Administraciones Públicas</t>
  </si>
  <si>
    <t>Deuda Pública</t>
  </si>
  <si>
    <t>Homogeneización Justicia, Sanidad, Educación</t>
  </si>
  <si>
    <t>Artículos</t>
  </si>
  <si>
    <t>45 y 75 Comunidades Autónomas</t>
  </si>
  <si>
    <t>47 y 77 Empresas privadas</t>
  </si>
  <si>
    <t>49 y 79 Exterior</t>
  </si>
  <si>
    <t>TOTAL TRANSFERENCIAS</t>
  </si>
  <si>
    <t>45 Comunidades Autónomas</t>
  </si>
  <si>
    <t>47 Empresas privadas</t>
  </si>
  <si>
    <t>48 Famlias e ISFL</t>
  </si>
  <si>
    <t>49 Exterior</t>
  </si>
  <si>
    <t>TRANSFERENCIAS CORRIENTES</t>
  </si>
  <si>
    <t>73 Fundaciones Estatales</t>
  </si>
  <si>
    <t>74 Soc. Merc. Est., EE.EE. y otros OO.PP.</t>
  </si>
  <si>
    <t>75 Comunidades Autónomas</t>
  </si>
  <si>
    <t>76 Corporaciones Locales</t>
  </si>
  <si>
    <t>77 Empresas privadas</t>
  </si>
  <si>
    <t>78 Famlias e ISFL</t>
  </si>
  <si>
    <t>79 Exterior</t>
  </si>
  <si>
    <t>TRANSFERENCIAS DE CAPITAL</t>
  </si>
  <si>
    <t>1.2.2. Transferencias corrientes por artículos</t>
  </si>
  <si>
    <t>1.3. Gastos no financieros. Subsectores</t>
  </si>
  <si>
    <t>Política 46 Mº Defensa</t>
  </si>
  <si>
    <t>Proyectos militares (capítulo 8) Mº Industria</t>
  </si>
  <si>
    <t>Tasas, precios y otros ingresos</t>
  </si>
  <si>
    <t>78 Familias e ISFL</t>
  </si>
  <si>
    <t>Investigación militar</t>
  </si>
  <si>
    <t>48 y 78 Famlias e Instituciones sin fines lucro</t>
  </si>
  <si>
    <t>44 y 74 Sdades, EPEs, Fundac. y resto entes SP</t>
  </si>
  <si>
    <t>1.5. Ingresos. Clasificación económica</t>
  </si>
  <si>
    <t>1.4. Políticas de gasto (capítulos 1 a 8)</t>
  </si>
  <si>
    <t>44 Sdades, Ent.Públ.Emp, Fundac y resto entes SP</t>
  </si>
  <si>
    <t>74 Sdades,Ent.Públ.Emp, Fundac, y resto entes SP</t>
  </si>
  <si>
    <t>2017</t>
  </si>
  <si>
    <t>2018</t>
  </si>
  <si>
    <t>Órganos Constitucionales, Gobierno y otros</t>
  </si>
  <si>
    <t>Inversión militar GP 464</t>
  </si>
  <si>
    <t>TOTAL</t>
  </si>
  <si>
    <t>95 DEUDA PÚBLICA</t>
  </si>
  <si>
    <t>92 SERVICIOS DE CARÁCTER GENERAL</t>
  </si>
  <si>
    <t>49 OTRAS ACTUACIONES DE CARÁCTER ECONÓMICO</t>
  </si>
  <si>
    <t>44 SUBVENCIONES AL TRANSPORTE</t>
  </si>
  <si>
    <t>43 COMERCIO, TURISMO Y PYMES</t>
  </si>
  <si>
    <t>42 INDUSTRIA Y ENERGÍA</t>
  </si>
  <si>
    <t>41 AGRICULTURA, PESCA Y ALIMENTACIÓN</t>
  </si>
  <si>
    <t>33 CULTURA</t>
  </si>
  <si>
    <t>32 EDUCACIÓN</t>
  </si>
  <si>
    <t>31 SANIDAD</t>
  </si>
  <si>
    <t>26 ACCESO A LA VIVIENDA Y FOMENTO DE LA EDIFICACIÓN</t>
  </si>
  <si>
    <t>25 DESEMPLEO</t>
  </si>
  <si>
    <t>24 FOMENTO DEL EMPLEO</t>
  </si>
  <si>
    <t>22 OTRAS PRESTACIONES ECONÓMICAS</t>
  </si>
  <si>
    <t>21 PENSIONES</t>
  </si>
  <si>
    <t>12 DEFENSA</t>
  </si>
  <si>
    <t>11 JUSTICIA</t>
  </si>
  <si>
    <t>Programas</t>
  </si>
  <si>
    <t>1.6. Programas de gasto (capítulos 1 a 8)</t>
  </si>
  <si>
    <t>2018-P</t>
  </si>
  <si>
    <t>2019-P</t>
  </si>
  <si>
    <t>46 y 76 Entidades Locales</t>
  </si>
  <si>
    <t>46 Entidades Locales</t>
  </si>
  <si>
    <t>76 Entidades Locales</t>
  </si>
  <si>
    <t>2021</t>
  </si>
  <si>
    <t>Seguridad ciudadana e Instituciones penitenciarias</t>
  </si>
  <si>
    <t>Gestión y administración de trabajo y economía social</t>
  </si>
  <si>
    <t>Gestión y administración de la inclusión, de la S.S. y de la migración</t>
  </si>
  <si>
    <t>Infraestructuras y ecosistemas resilientes</t>
  </si>
  <si>
    <t>28 GESTION Y ADMINISTRACIÓN DE TRABAJO Y ECONOMÍA SOCIAL</t>
  </si>
  <si>
    <t>29 GESTIÓN Y ADMINISTRACIÓN DE LA INCLUSIÓN, DE LA S.S., Y DE LA MIGRACIÓN</t>
  </si>
  <si>
    <t>45 INFRAESTRUCTURAS Y ECOSISTEMAS RESILIENTES</t>
  </si>
  <si>
    <t>91 ÓRGANOS CONSTITUCIONALES, GOBIERNO Y OTROS</t>
  </si>
  <si>
    <t>13 SEGURIDAD CIUDADANA E INSTITUCIONES PENITENCIARIAS</t>
  </si>
  <si>
    <t>23 SERVICIOS SOCIALES Y PROMOCIÓN SOCIAL</t>
  </si>
  <si>
    <t>93 ADMINISTRACIÓN FINANCIERA Y TRIBUTARIA</t>
  </si>
  <si>
    <t xml:space="preserve">94 TRANSFERENCIAS A OTRAS ADMINISTRACIONES PÚBLICAS </t>
  </si>
  <si>
    <t>14 POLÍTICA EXTERIOR Y DE COOPERACIÓN PARA EL DESARROLLO</t>
  </si>
  <si>
    <t>46 INVESTIGACIÓN, DESARROLLO, INNOVACIÓN Y DIGITALIZACIÓN</t>
  </si>
  <si>
    <t>Política Exterior y de cooperación para el desarrollo</t>
  </si>
  <si>
    <t>Comercio, Turismo y PYMES</t>
  </si>
  <si>
    <t>2022</t>
  </si>
  <si>
    <t>Amortización y gastos financieros de la deuda pública en moneda extranjera</t>
  </si>
  <si>
    <t>951N</t>
  </si>
  <si>
    <t>Amortización y gastos financieros de la deuda pública en euros</t>
  </si>
  <si>
    <t>951M</t>
  </si>
  <si>
    <t>943N</t>
  </si>
  <si>
    <t>Transferencias al Presupuesto General de la Unión Europea</t>
  </si>
  <si>
    <t>943M</t>
  </si>
  <si>
    <t>Otras transferencias a Entidades Locales</t>
  </si>
  <si>
    <t>942N</t>
  </si>
  <si>
    <t>Transferencias a Entidades Locales por participación en los ingresos del Estado</t>
  </si>
  <si>
    <t>942M</t>
  </si>
  <si>
    <t>Cooperación económica local del Estado</t>
  </si>
  <si>
    <t>942A</t>
  </si>
  <si>
    <t>Otras transferencias a Comunidades Autónomas</t>
  </si>
  <si>
    <t>941O</t>
  </si>
  <si>
    <t>941N</t>
  </si>
  <si>
    <t>941M</t>
  </si>
  <si>
    <t>C11.I03 Transformación Digital y Modernización de las CCAA y EELL. Transferencias a otras AA.PP.</t>
  </si>
  <si>
    <t>94KC</t>
  </si>
  <si>
    <t>Resolución de reclamaciones económico-administrativas</t>
  </si>
  <si>
    <t>932N</t>
  </si>
  <si>
    <t>Gestión del catastro inmobiliario</t>
  </si>
  <si>
    <t>932M</t>
  </si>
  <si>
    <t>Aplicación del sistema tributario estatal</t>
  </si>
  <si>
    <t>932A</t>
  </si>
  <si>
    <t>Control y Supervisión de la Política Fiscal</t>
  </si>
  <si>
    <t>931Q</t>
  </si>
  <si>
    <t>Control interno y Contabilidad Pública</t>
  </si>
  <si>
    <t>931P</t>
  </si>
  <si>
    <t>Política tributaria</t>
  </si>
  <si>
    <t>931O</t>
  </si>
  <si>
    <t>Política presupuestaria</t>
  </si>
  <si>
    <t>931N</t>
  </si>
  <si>
    <t>Previsión y política económica</t>
  </si>
  <si>
    <t>931M</t>
  </si>
  <si>
    <t>93KE</t>
  </si>
  <si>
    <t>Fondo de contingencia de ejecución presupuestaria</t>
  </si>
  <si>
    <t>929N</t>
  </si>
  <si>
    <t>Imprevistos y funciones no clasificadas</t>
  </si>
  <si>
    <t>929M</t>
  </si>
  <si>
    <t>Memoria democrática</t>
  </si>
  <si>
    <t>925M</t>
  </si>
  <si>
    <t>Elecciones y Partidos Políticos</t>
  </si>
  <si>
    <t>924M</t>
  </si>
  <si>
    <t>Aportaciones al Mutualismo Administrativo</t>
  </si>
  <si>
    <t>923S</t>
  </si>
  <si>
    <t>Contratación centralizada</t>
  </si>
  <si>
    <t>923R</t>
  </si>
  <si>
    <t>923Q</t>
  </si>
  <si>
    <t>Relaciones con Instituciones Financieras Multilaterales</t>
  </si>
  <si>
    <t>923P</t>
  </si>
  <si>
    <t>Gestión de la Deuda y de la Tesorería del Estado</t>
  </si>
  <si>
    <t>923O</t>
  </si>
  <si>
    <t>Formación del personal de Economía y Hacienda</t>
  </si>
  <si>
    <t>923N</t>
  </si>
  <si>
    <t>Dirección y Servicios Generales de Hacienda y Función Pública</t>
  </si>
  <si>
    <t>923M</t>
  </si>
  <si>
    <t>Elaboración y difusión estadística</t>
  </si>
  <si>
    <t>923C</t>
  </si>
  <si>
    <t>Gestión del Patrimonio del Estado</t>
  </si>
  <si>
    <t>923A</t>
  </si>
  <si>
    <t>Coordinación y relaciones financieras con los Entes Territoriales</t>
  </si>
  <si>
    <t>922N</t>
  </si>
  <si>
    <t>Organización territorial del Estado y desarrollo de sus sistemas de colaboración</t>
  </si>
  <si>
    <t>922M</t>
  </si>
  <si>
    <t>Agenda 2030</t>
  </si>
  <si>
    <t>921Y</t>
  </si>
  <si>
    <t>Evaluación de la transparencia de la actividad pública</t>
  </si>
  <si>
    <t>921X</t>
  </si>
  <si>
    <t>Evaluación de ptcas.y prog. púb, calidad serv.e impacto normat.</t>
  </si>
  <si>
    <t>921V</t>
  </si>
  <si>
    <t>Publicaciones</t>
  </si>
  <si>
    <t>921U</t>
  </si>
  <si>
    <t>Servicios de transportes de Ministerios</t>
  </si>
  <si>
    <t>921T</t>
  </si>
  <si>
    <t>Asesoramiento y defensa de los intereses del Estado</t>
  </si>
  <si>
    <t>921S</t>
  </si>
  <si>
    <t>Publicidad de las normas legales</t>
  </si>
  <si>
    <t>921R</t>
  </si>
  <si>
    <t>Cobertura informativa</t>
  </si>
  <si>
    <t>921Q</t>
  </si>
  <si>
    <t>Administración General del Estado en el Territorio</t>
  </si>
  <si>
    <t>921P</t>
  </si>
  <si>
    <t>Formación del personal de las Administraciones Públicas</t>
  </si>
  <si>
    <t>921O</t>
  </si>
  <si>
    <t>Dirección y organización de la Administración Pública</t>
  </si>
  <si>
    <t>921N</t>
  </si>
  <si>
    <t>921M</t>
  </si>
  <si>
    <t>C11.I03 Transformación Digital y Modernización de la AGE. Servicios de carácter general</t>
  </si>
  <si>
    <t>92KC</t>
  </si>
  <si>
    <t>C11.I01 Modernización de la Administración General del Estado. Servicios de carácter general</t>
  </si>
  <si>
    <t>92KA</t>
  </si>
  <si>
    <t>Asesoramiento para la protección de los intereses nacionales</t>
  </si>
  <si>
    <t>912Q</t>
  </si>
  <si>
    <t>Asesoramiento del Gobierno en materia social, económica y laboral</t>
  </si>
  <si>
    <t>912P</t>
  </si>
  <si>
    <t>Relaciones con las Cortes Generales, Secretariado del Gobierno y apoyo a la Alta Dirección</t>
  </si>
  <si>
    <t>912O</t>
  </si>
  <si>
    <t>Alto asesoramiento del Estado</t>
  </si>
  <si>
    <t>912N</t>
  </si>
  <si>
    <t>Presidencia del Gobierno</t>
  </si>
  <si>
    <t>912M</t>
  </si>
  <si>
    <t>Apoyo a la gestión administrativa de la Jefatura del Estado</t>
  </si>
  <si>
    <t>911Q</t>
  </si>
  <si>
    <t>Control Constitucional</t>
  </si>
  <si>
    <t>911P</t>
  </si>
  <si>
    <t>Control externo del Sector Público</t>
  </si>
  <si>
    <t>911O</t>
  </si>
  <si>
    <t>Actividad legislativa</t>
  </si>
  <si>
    <t>911N</t>
  </si>
  <si>
    <t>Jefatura del Estado</t>
  </si>
  <si>
    <t>911M</t>
  </si>
  <si>
    <t>Dirección y Servicios Generales de Consumo</t>
  </si>
  <si>
    <t>498M</t>
  </si>
  <si>
    <t>Salvamento y lucha contra la contaminación en la mar</t>
  </si>
  <si>
    <t>497M</t>
  </si>
  <si>
    <t>Regulación del juego</t>
  </si>
  <si>
    <t>496M</t>
  </si>
  <si>
    <t>Metrología</t>
  </si>
  <si>
    <t>495C</t>
  </si>
  <si>
    <t>Meteorología</t>
  </si>
  <si>
    <t>495B</t>
  </si>
  <si>
    <t>Desarrollo y aplicación de la información geográfica española</t>
  </si>
  <si>
    <t>495A</t>
  </si>
  <si>
    <t>Administración de las relaciones laborales y condiciones de trabajo</t>
  </si>
  <si>
    <t>494M</t>
  </si>
  <si>
    <t>Regulación contable y de auditorías</t>
  </si>
  <si>
    <t>493O</t>
  </si>
  <si>
    <t>Dirección, control y gestión de seguros</t>
  </si>
  <si>
    <t>493M</t>
  </si>
  <si>
    <t>Protección y promoción de los derechos de los consumidores y usuarios</t>
  </si>
  <si>
    <t>492O</t>
  </si>
  <si>
    <t>Regulación y vigilancia de la competencia en el Mercado de Tabacos</t>
  </si>
  <si>
    <t>492N</t>
  </si>
  <si>
    <t>Defensa de la competencia en los mercados y regulación de sectores productivos</t>
  </si>
  <si>
    <t>492M</t>
  </si>
  <si>
    <t>Servicio postal universal</t>
  </si>
  <si>
    <t>491N</t>
  </si>
  <si>
    <t>Ordenación y promoción de las telecomunicaciones y de la Sociedad de la Información</t>
  </si>
  <si>
    <t>491M</t>
  </si>
  <si>
    <t>C25.I01 Programa de fomento, modernización y digitalización del sector audiovisual. Otras Actuaciones de Carácter Económico</t>
  </si>
  <si>
    <t>49YA</t>
  </si>
  <si>
    <t>C18.I03 Aumento de capacidades de respuesta ante crisis sanitarias. Otras Actuaciones de Carácter Económico</t>
  </si>
  <si>
    <t>49RC</t>
  </si>
  <si>
    <t>C15.R02 Hoja de ruta 5G: Gestión y asignación del espectro, reducción de cargas al despliegue, Ley de Ciberseguridad 5G y Apoyo a entidades locales</t>
  </si>
  <si>
    <t>49OS</t>
  </si>
  <si>
    <t>C15.R01 Reforma del marco normativo de telecomunicaciones: Ley General, instrumentos regulatorios e Instrumentos de aplicación</t>
  </si>
  <si>
    <t>49OR</t>
  </si>
  <si>
    <t>C15.I06 Despliegue del 5G: redes, cambio tecnológico e innovación</t>
  </si>
  <si>
    <t>49OF</t>
  </si>
  <si>
    <t>C15.I05 Despliegue de infraestructuras digitales transfronterizas. Otras Actuaciones de Carácter Económico</t>
  </si>
  <si>
    <t>49OE</t>
  </si>
  <si>
    <t>C13.I04 Apoyo al comercio. Otras Actuaciones de Carácter Económico</t>
  </si>
  <si>
    <t>49MD</t>
  </si>
  <si>
    <t>C12.I02 Programa de impulso de la Competitividad y Sostenibilidad Industrial. Otras Actuaciones de Carácter Económico</t>
  </si>
  <si>
    <t>49LB</t>
  </si>
  <si>
    <t>C11.I02 Proyectos tractores de digitalización de la Administración General del Estado. Otras Actuaciones de Carácter Económico</t>
  </si>
  <si>
    <t>49KB</t>
  </si>
  <si>
    <t>C05.I03 Transición digital en el sector del agua. Otras actuaciones de carácter económico.</t>
  </si>
  <si>
    <t>49EC</t>
  </si>
  <si>
    <t>Innovación tecnológica de las telecomunicaciones</t>
  </si>
  <si>
    <t>467I</t>
  </si>
  <si>
    <t>Investigación energética, medioambiental y tecnológica</t>
  </si>
  <si>
    <t>467H</t>
  </si>
  <si>
    <t>Investigación y desarrollo de la Sociedad de la Información</t>
  </si>
  <si>
    <t>467G</t>
  </si>
  <si>
    <t>Investigación geológico-minera y medioambiental</t>
  </si>
  <si>
    <t>467F</t>
  </si>
  <si>
    <t>Investigación oceanográfica y pesquera</t>
  </si>
  <si>
    <t>467E</t>
  </si>
  <si>
    <t>Investigación y experimentación agraria</t>
  </si>
  <si>
    <t>467D</t>
  </si>
  <si>
    <t>Investigación y desarrollo tecnológico-industrial</t>
  </si>
  <si>
    <t>467C</t>
  </si>
  <si>
    <t>Investigación, desarrollo y experimentación en transporte e infraestructuras</t>
  </si>
  <si>
    <t>467B</t>
  </si>
  <si>
    <t>Investigación sanitaria</t>
  </si>
  <si>
    <t>465A</t>
  </si>
  <si>
    <t>Apoyo a la innovación tecnológica en el sector de la defensa</t>
  </si>
  <si>
    <t>464B</t>
  </si>
  <si>
    <t>Investigación y estudios de las Fuerzas Armadas</t>
  </si>
  <si>
    <t>464A</t>
  </si>
  <si>
    <t>Fomento y coordinación de la investigación científica y técnica</t>
  </si>
  <si>
    <t>463B</t>
  </si>
  <si>
    <t>Investigación científica</t>
  </si>
  <si>
    <t>463A</t>
  </si>
  <si>
    <t>Investigación y estudios estadísticos y económicos</t>
  </si>
  <si>
    <t>462N</t>
  </si>
  <si>
    <t>Investigación y estudios sociológicos y constitucionales</t>
  </si>
  <si>
    <t>462M</t>
  </si>
  <si>
    <t>461M</t>
  </si>
  <si>
    <t>C21.I05 Mejora de infraestructuras digitales, el equipamiento, las tecnologías, la docencia y la evaluación digitales universitarios</t>
  </si>
  <si>
    <t>46UE</t>
  </si>
  <si>
    <t>C21.I04 Formación y capacitación del personal docente e investigador</t>
  </si>
  <si>
    <t>46UD</t>
  </si>
  <si>
    <t>C19.I04 Profesionales digitales</t>
  </si>
  <si>
    <t>46SD</t>
  </si>
  <si>
    <t>C19.I03 Competencias digitales para el empleo. I+D+i+Digitalización</t>
  </si>
  <si>
    <t>46SC</t>
  </si>
  <si>
    <t>C19.I02 Transformación Digital de la Educación. I+D+i+Digitalización</t>
  </si>
  <si>
    <t>46SB</t>
  </si>
  <si>
    <t>C19.I01 Competencias digitales transversales. I+D+i+Digitalización</t>
  </si>
  <si>
    <t>46SA</t>
  </si>
  <si>
    <t>C18.I06 Data lake Sanitario</t>
  </si>
  <si>
    <t>46RF</t>
  </si>
  <si>
    <t>C18.I01 Plan de inversión en equipos de alta tecnología en el Sistema Nacional de Salud. I+D+I+Digitalización</t>
  </si>
  <si>
    <t>46RA</t>
  </si>
  <si>
    <t>C17.I09 Reforma de capacidades del sistema nacional de ciencia, tecnología e innovación: Sector aeroespacial</t>
  </si>
  <si>
    <t>46QI</t>
  </si>
  <si>
    <t>C17.I07 Reforma de capacidades del sistema nacional de ciencia, tecnología e innovación: Medioambiente, cambio climático y energía</t>
  </si>
  <si>
    <t>46QG</t>
  </si>
  <si>
    <t>C17.I06 Reforma de capacidades del sistema nacional de ciencia, tecnología e innovación: Salud</t>
  </si>
  <si>
    <t>46QF</t>
  </si>
  <si>
    <t>C17.I05 Reforma de capacidades del sistema nacional de ciencia, tecnología e innovación: Transferencia de conocimiento</t>
  </si>
  <si>
    <t>46QE</t>
  </si>
  <si>
    <t>C17.I04 Nueva carrera científica</t>
  </si>
  <si>
    <t>46QD</t>
  </si>
  <si>
    <t>46QC</t>
  </si>
  <si>
    <t>C17.I02 Fortalecimiento de las capacidades, infraestructuras y equipamientos de los agentes del SECTI</t>
  </si>
  <si>
    <t>46QB</t>
  </si>
  <si>
    <t>C17.I01 Planes Complementarios con CCAA</t>
  </si>
  <si>
    <t>46QA</t>
  </si>
  <si>
    <t>C16.R01 Estrategia Nacional de IA</t>
  </si>
  <si>
    <t>46PR</t>
  </si>
  <si>
    <t>46OG</t>
  </si>
  <si>
    <t>C15.I05 Despliegue de infraestructuras digitales transfronterizas. I+D+i+Digitalización</t>
  </si>
  <si>
    <t>46OE</t>
  </si>
  <si>
    <t>C15.I04 Renovación y sostenibilidad de infraestructuras</t>
  </si>
  <si>
    <t>46OD</t>
  </si>
  <si>
    <t>C15.I03 Bonos de conectividad para PYMES y colectivos vulnerables</t>
  </si>
  <si>
    <t>46OC</t>
  </si>
  <si>
    <t>C15.I02 Refuerzo de conectividad en centros de referencia, motores socioeconómicos y proyectos tractores de digitalización sectorial</t>
  </si>
  <si>
    <t>46OB</t>
  </si>
  <si>
    <t>C15.I01 Favorecer la vertebración territorial mediante despliegue de redes: Extensión de la banda ancha ultrarrápida y cobertura en movilidad de 30 Mbps</t>
  </si>
  <si>
    <t>46OA</t>
  </si>
  <si>
    <t>C14.I02 Programa de digitalización e inteligencia para destinos y sector turístico. I+D+i+Digitalización</t>
  </si>
  <si>
    <t>46NB</t>
  </si>
  <si>
    <t>C13.I03 Digitalización e Innovación I. I+D+i+Digitalización</t>
  </si>
  <si>
    <t>46MC</t>
  </si>
  <si>
    <t>C13.I01 Emprendimiento. I+D+i+Digitalización</t>
  </si>
  <si>
    <t>46MA</t>
  </si>
  <si>
    <t>C12.I02 Programa de impulso de la Competitividad y Sostenibilidad Industrial. I+D+i+Digitalización</t>
  </si>
  <si>
    <t>46LB</t>
  </si>
  <si>
    <t>C12.I01 Espacios de datos sectoriales (contribución a proyectos tractores de digitalización de los sectores productivos estratégicos)</t>
  </si>
  <si>
    <t>46LA</t>
  </si>
  <si>
    <t>C11.I01 Modernización de la Administración General del Estado. I+D+i+Digitalización</t>
  </si>
  <si>
    <t>46KA</t>
  </si>
  <si>
    <t>C06.I02 Red Transeuropea de Transporte. Otras actuaciones. I+D+i+Digitalización</t>
  </si>
  <si>
    <t>46FB</t>
  </si>
  <si>
    <t>C01.I01 Zonas de bajas emisiones y transformación del transporte urbano y metropolitano. I+D+i+Digitalización</t>
  </si>
  <si>
    <t>46AA</t>
  </si>
  <si>
    <t>Infraestructuras en comarcas mineras del carbón</t>
  </si>
  <si>
    <t>457M</t>
  </si>
  <si>
    <t>Transición justa</t>
  </si>
  <si>
    <t>456N</t>
  </si>
  <si>
    <t>Actuaciones para la prevención de la contaminación y el cambio climático</t>
  </si>
  <si>
    <t>456M</t>
  </si>
  <si>
    <t>Reto demográfico y lucha contra la despoblación</t>
  </si>
  <si>
    <t>456E</t>
  </si>
  <si>
    <t>Actuación en la costa</t>
  </si>
  <si>
    <t>456D</t>
  </si>
  <si>
    <t>Protección y mejora del medio natural</t>
  </si>
  <si>
    <t>456C</t>
  </si>
  <si>
    <t>Protección y mejora del medio ambiente</t>
  </si>
  <si>
    <t>456B</t>
  </si>
  <si>
    <t>Calidad del agua</t>
  </si>
  <si>
    <t>456A</t>
  </si>
  <si>
    <t>Comisión de Investigación de Accidentes e Incidentes de Aviación Civil</t>
  </si>
  <si>
    <t>455O</t>
  </si>
  <si>
    <t>Regulación y supervisión de la aviación civil</t>
  </si>
  <si>
    <t>455M</t>
  </si>
  <si>
    <t>Comisión de Investigación de Accidentes e Incidentes Marítimos</t>
  </si>
  <si>
    <t>454O</t>
  </si>
  <si>
    <t>Regulación y seguridad del tráfico marítimo</t>
  </si>
  <si>
    <t>454M</t>
  </si>
  <si>
    <t>Comisión de Investigación de Accidentes Ferroviarios</t>
  </si>
  <si>
    <t>453O</t>
  </si>
  <si>
    <t>Regulación y supervisión de la seguridad ferroviaria</t>
  </si>
  <si>
    <t>453N</t>
  </si>
  <si>
    <t>Ordenación e inspección del transporte terrestre</t>
  </si>
  <si>
    <t>453M</t>
  </si>
  <si>
    <t>Conservación y explotación de carreteras</t>
  </si>
  <si>
    <t>453C</t>
  </si>
  <si>
    <t>Creación de infraestructura de carreteras</t>
  </si>
  <si>
    <t>453B</t>
  </si>
  <si>
    <t>Infraestructura del transporte ferroviario</t>
  </si>
  <si>
    <t>453A</t>
  </si>
  <si>
    <t>Normativa y ordenación territorial de los recursos hídricos</t>
  </si>
  <si>
    <t>452M</t>
  </si>
  <si>
    <t>Gestión e infraestructuras del agua</t>
  </si>
  <si>
    <t>452A</t>
  </si>
  <si>
    <t>Dirección y Servicios Generales para la Transición Ecológica y el Reto Demográfico</t>
  </si>
  <si>
    <t>451O</t>
  </si>
  <si>
    <t>451N</t>
  </si>
  <si>
    <t>Estudios y servicios de asistencia técnica en Obras Públicas y Urbanismo</t>
  </si>
  <si>
    <t>451M</t>
  </si>
  <si>
    <t>C19.I03 Competencias digitales para el empleo. Transportes y Movilidad.</t>
  </si>
  <si>
    <t>45SC</t>
  </si>
  <si>
    <t>C12.I03 Plan de apoyo a la implementación de la normativa de residuos y al fomento de la economía circular</t>
  </si>
  <si>
    <t>45LC</t>
  </si>
  <si>
    <t>C06.I04 Programa de apoyo para un transporte sostenible y digital</t>
  </si>
  <si>
    <t>45FD</t>
  </si>
  <si>
    <t>C06.I03 Intermodalidad y logística</t>
  </si>
  <si>
    <t>45FC</t>
  </si>
  <si>
    <t>C06.I02 Red Transeuropea de Transporte. Otras actuaciones. Infraestructuras y Ecosistemas Resilientes</t>
  </si>
  <si>
    <t>45FB</t>
  </si>
  <si>
    <t>C06.I01 Red nacional de transporte: Corredores europeos.</t>
  </si>
  <si>
    <t>45FA</t>
  </si>
  <si>
    <t>C05.I04 Adaptación de la costa al cambio climático e implementación de las Estrategias Marinas y de los planes de ordenación del espacio marítimo</t>
  </si>
  <si>
    <t>45ED</t>
  </si>
  <si>
    <t>C05.I03 Transición digital en el sector del agua. Infraestructuras y Ecosistemas Resilientes.</t>
  </si>
  <si>
    <t>45EC</t>
  </si>
  <si>
    <t>C05.I02 Seguimiento y restauración de ecosistemas fluviales, recuperación de acuíferos y mitigación del riesgo de inundación</t>
  </si>
  <si>
    <t>45EB</t>
  </si>
  <si>
    <t>C05.I01 Materialización de actuaciones de depuración, saneamiento, eficiencia, ahorro, reutilización y seguridad de infraestructuras (DSEAR)</t>
  </si>
  <si>
    <t>45EA</t>
  </si>
  <si>
    <t>C04.I04 Gestión forestal sostenible</t>
  </si>
  <si>
    <t>45DD</t>
  </si>
  <si>
    <t>C04.I03 Restauración de ecosistemas e infraestructura verde</t>
  </si>
  <si>
    <t>45DC</t>
  </si>
  <si>
    <t>C04.I02 Conservación de la biodiversidad terrestre marina</t>
  </si>
  <si>
    <t>45DB</t>
  </si>
  <si>
    <t>C04.I01 Digitalización y conocimientos del patrimonio natural</t>
  </si>
  <si>
    <t>45DA</t>
  </si>
  <si>
    <t>C01.I03 Actuaciones de mejora de la calidad y fiabilidad en el servicio de Cercanías.</t>
  </si>
  <si>
    <t>45AC</t>
  </si>
  <si>
    <t>C01.I01 Zonas de bajas emisiones y transformación del transporte urbano y metropolitano. Infraestructuras y Ecosistemas Resilientes</t>
  </si>
  <si>
    <t>45AA</t>
  </si>
  <si>
    <t>Subvenciones al transporte extrapeninsular de mercancías</t>
  </si>
  <si>
    <t>441P</t>
  </si>
  <si>
    <t>Subvenciones y apoyo al transporte aéreo</t>
  </si>
  <si>
    <t>441O</t>
  </si>
  <si>
    <t>Subvenciones y apoyo al transporte marítimo</t>
  </si>
  <si>
    <t>441N</t>
  </si>
  <si>
    <t>Subvenciones y apoyo al transporte terrestre</t>
  </si>
  <si>
    <t>441M</t>
  </si>
  <si>
    <t>Apoyo a la pequeña y mediana empresa</t>
  </si>
  <si>
    <t>433M</t>
  </si>
  <si>
    <t>Coordinación y promoción del turismo</t>
  </si>
  <si>
    <t>432A</t>
  </si>
  <si>
    <t>Ordenación y modernización de las estructuras comerciales</t>
  </si>
  <si>
    <t>431O</t>
  </si>
  <si>
    <t>Ordenación del comercio exterior</t>
  </si>
  <si>
    <t>431N</t>
  </si>
  <si>
    <t>Promoción comercial e internacionalización de la empresa</t>
  </si>
  <si>
    <t>431A</t>
  </si>
  <si>
    <t>C14.I04 Actuaciones especiales en el ámbito de la competitividad.</t>
  </si>
  <si>
    <t>43ND</t>
  </si>
  <si>
    <t>C14.I03 Estrategias de resiliencia turística para territorios extrapeninsulares.</t>
  </si>
  <si>
    <t>43NC</t>
  </si>
  <si>
    <t>C14.I02 Programa de digitalización e inteligencia para destinos y sector turístico. Comercio, Turismo y PYMES</t>
  </si>
  <si>
    <t>43NB</t>
  </si>
  <si>
    <t>C14.I01 Transformación del modelo turístico hacia la sostenibilidad.</t>
  </si>
  <si>
    <t>43NA</t>
  </si>
  <si>
    <t>C13.I05 Internacionalización. PYMES</t>
  </si>
  <si>
    <t>43ME</t>
  </si>
  <si>
    <t>C13.I04 Apoyo al Comercio</t>
  </si>
  <si>
    <t>43MD</t>
  </si>
  <si>
    <t>C13.I03 Digitalización e Innovación I. PYMES</t>
  </si>
  <si>
    <t>43MC</t>
  </si>
  <si>
    <t>C13.I02 Crecimiento. PYMES</t>
  </si>
  <si>
    <t>43MB</t>
  </si>
  <si>
    <t>C13.I01 Emprendimiento. PYMES</t>
  </si>
  <si>
    <t>43MA</t>
  </si>
  <si>
    <t>Normativa y desarrollo energético</t>
  </si>
  <si>
    <t>425A</t>
  </si>
  <si>
    <t>Seguridad nuclear y protección radiológica</t>
  </si>
  <si>
    <t>424M</t>
  </si>
  <si>
    <t>Desarrollo económico de las comarcas mineras del carbón</t>
  </si>
  <si>
    <t>423O</t>
  </si>
  <si>
    <t>Explotación minera</t>
  </si>
  <si>
    <t>423N</t>
  </si>
  <si>
    <t>Desarrollo alternativo de las comarcas mineras del carbón</t>
  </si>
  <si>
    <t>423M</t>
  </si>
  <si>
    <t>Reconversión y reindustrialización</t>
  </si>
  <si>
    <t>422M</t>
  </si>
  <si>
    <t>Desarrollo industrial</t>
  </si>
  <si>
    <t>422B</t>
  </si>
  <si>
    <t>Incentivos regionales a la localización industrial</t>
  </si>
  <si>
    <t>422A</t>
  </si>
  <si>
    <t>Calidad y seguridad industrial</t>
  </si>
  <si>
    <t>421O</t>
  </si>
  <si>
    <t>Regulación y protección de la Propiedad Industrial</t>
  </si>
  <si>
    <t>421N</t>
  </si>
  <si>
    <t>421M</t>
  </si>
  <si>
    <t>C13.I05 Internacionalización. Industria</t>
  </si>
  <si>
    <t>42ME</t>
  </si>
  <si>
    <t>C13.I02 Crecimiento. Industria</t>
  </si>
  <si>
    <t>42MB</t>
  </si>
  <si>
    <t>C13.I01 Emprendimiento. Industria</t>
  </si>
  <si>
    <t>42MA</t>
  </si>
  <si>
    <t>C12.I02 Programa de impulso de la Competitividad y Sostenibilidad Industrial e I+D+i</t>
  </si>
  <si>
    <t>42LB</t>
  </si>
  <si>
    <t>C11.I04 Plan de Transición Energética en la Administración General del Estado</t>
  </si>
  <si>
    <t>42KD</t>
  </si>
  <si>
    <t>C10.I01 Inversiones en transición justa</t>
  </si>
  <si>
    <t>42JA</t>
  </si>
  <si>
    <t>C09.I01 Hidrógeno renovable: un proyecto país</t>
  </si>
  <si>
    <t>42IA</t>
  </si>
  <si>
    <t>C08.I03 Nuevos modelos de negocio en la transición energética</t>
  </si>
  <si>
    <t>42HC</t>
  </si>
  <si>
    <t>C08.I02 Digitalización de las redes</t>
  </si>
  <si>
    <t>42HB</t>
  </si>
  <si>
    <t>C08.I01 Despliegue del almacenamiento energético</t>
  </si>
  <si>
    <t>42HA</t>
  </si>
  <si>
    <t>C07.R03 Desarrollo de las comunidades energéticas</t>
  </si>
  <si>
    <t>42GT</t>
  </si>
  <si>
    <t>C07.I02 Energía sostenible en las islas</t>
  </si>
  <si>
    <t>42GB</t>
  </si>
  <si>
    <t>C07.I01 Desarrollo de energías renovables innovadoras, integradas en la edificación y en los procesos productivos</t>
  </si>
  <si>
    <t>42GA</t>
  </si>
  <si>
    <t>C02.I04 Programa de regeneración y reto demográfico</t>
  </si>
  <si>
    <t>42BD</t>
  </si>
  <si>
    <t>C01.I02 Plan de incentivos a la instalación de puntos de recarga, a la adquisición de vehículos eléctricos y de pila de combustible y a la innovación en electromovilidad, recarga e hidrógeno verde</t>
  </si>
  <si>
    <t>42AB</t>
  </si>
  <si>
    <t>Desarrollo de la política forestal</t>
  </si>
  <si>
    <t>417A</t>
  </si>
  <si>
    <t>Previsión de riesgos en las producciones agrarias y pesqueras</t>
  </si>
  <si>
    <t>416A</t>
  </si>
  <si>
    <t>Mejora de estructuras y mercados pesqueros</t>
  </si>
  <si>
    <t>415B</t>
  </si>
  <si>
    <t>Protección de los recursos pesqueros y desarrollo sostenible</t>
  </si>
  <si>
    <t>415A</t>
  </si>
  <si>
    <t>Programa de desarrollo rural sostenible</t>
  </si>
  <si>
    <t>414C</t>
  </si>
  <si>
    <t>Desarrollo del medio rural</t>
  </si>
  <si>
    <t>414B</t>
  </si>
  <si>
    <t>Gestión de recursos hídricos para el regadío, caminos naturales y otras infraestructuras rurales</t>
  </si>
  <si>
    <t>414A</t>
  </si>
  <si>
    <t>Competitividad industria agroalimentaria y calidad alimentaria</t>
  </si>
  <si>
    <t>413A</t>
  </si>
  <si>
    <t>Regulación de los mercados agrarios</t>
  </si>
  <si>
    <t>412M</t>
  </si>
  <si>
    <t>Competitividad y calidad de la sanidad agraria</t>
  </si>
  <si>
    <t>412D</t>
  </si>
  <si>
    <t>Competitividad y calidad de la producción y los mercados agrarios</t>
  </si>
  <si>
    <t>412C</t>
  </si>
  <si>
    <t>Dirección y Servicios Generales de Agricultura, Pesca y Alimentación</t>
  </si>
  <si>
    <t>411M</t>
  </si>
  <si>
    <t>C11. I02 Proyectos tractores de digitalización de la Administración General del Estado. Agricultura y Alimentación</t>
  </si>
  <si>
    <t>41KB</t>
  </si>
  <si>
    <t>C03.I11 Plan de impulso a la sostenibilidad, investigación, innovación y digitalización del sector pesquero (VI): Apoyo a la financiación del Sector Pesquero</t>
  </si>
  <si>
    <t>41CK</t>
  </si>
  <si>
    <t>C03.I10 Plan de impulso a la sostenibilidad, investigación, innovación y digitalización del sector pesquero (V): Apoyo a la lucha contra la pesca ilegal, no declarada y no reglamentada</t>
  </si>
  <si>
    <t>41CJ</t>
  </si>
  <si>
    <t>C03.I09 Plan de impulso a la sostenibilidad, investigación, innovación y digitalización del sector pesquero (IV): Digitalización y uso de TICs en el sector pesquero</t>
  </si>
  <si>
    <t>41CI</t>
  </si>
  <si>
    <t>C03.I08 Plan de impulso a la sostenibilidad, investigación, innovación y digitalización del sector pesquero (III): Desarrollo tecnológico e innovación en el sector pesquero y acuícola</t>
  </si>
  <si>
    <t>41CH</t>
  </si>
  <si>
    <t>C03.I07 Plan de impulso a la sostenibilidad, investigación, innovación y digitalización del sector pesquero (II): Impulso de la investigación pesquera y acuícola y apoyo a la formación</t>
  </si>
  <si>
    <t>41CG</t>
  </si>
  <si>
    <t>C03.I06 Plan de impulso a la sostenibilidad, investigación, innovación y digitalización del sector pesquero (I): Modernización de la Red de Reservas Marinas de Interés Pesquero</t>
  </si>
  <si>
    <t>41CF</t>
  </si>
  <si>
    <t>C03.I05 Estrategia de Digitalización del sector Agroalimentario y Forestal y del Medio Rural: Desarrollo de actuaciones para dar apoyo a la digitalización y el emprendimiento del sector agroalimentario y forestal y del medio rural</t>
  </si>
  <si>
    <t>41CE</t>
  </si>
  <si>
    <t>C03.I04 Plan de Impulso de la sostenibilidad y competitividad de la agricultura y la ganadería (III): Inversiones en agricultura de precisión, eficiencia energética y economía circular</t>
  </si>
  <si>
    <t>41CD</t>
  </si>
  <si>
    <t>C03.I03 Plan de Impulso de la sostenibilidad y competitividad de la agricultura y la ganadería (II): Reforzar sistemas de capacitación y bioseguridad en viveros y explotaciones ganaderas</t>
  </si>
  <si>
    <t>41CC</t>
  </si>
  <si>
    <t>C03.I02 Plan de Impulso de la sostenibilidad y competitividad de la agricultura y la ganadería (I): Modernizar los laboratorios de sanidad animal y vegetal</t>
  </si>
  <si>
    <t>41CB</t>
  </si>
  <si>
    <t>C03.I01 Plan para la mejora de la eficiencia y la sostenibilidad en regadíos</t>
  </si>
  <si>
    <t>41CA</t>
  </si>
  <si>
    <t>Administración de los Reales Patronatos</t>
  </si>
  <si>
    <t>337D</t>
  </si>
  <si>
    <t>Protección del Patrimonio Histórico</t>
  </si>
  <si>
    <t>337C</t>
  </si>
  <si>
    <t>Conservación y restauración de bienes culturales</t>
  </si>
  <si>
    <t>337B</t>
  </si>
  <si>
    <t>Administración del Patrimonio Histórico-Nacional</t>
  </si>
  <si>
    <t>337A</t>
  </si>
  <si>
    <t>Fomento y apoyo de las actividades deportivas</t>
  </si>
  <si>
    <t>336A</t>
  </si>
  <si>
    <t>Cinematografía</t>
  </si>
  <si>
    <t>335C</t>
  </si>
  <si>
    <t>Teatro</t>
  </si>
  <si>
    <t>335B</t>
  </si>
  <si>
    <t>Música y danza</t>
  </si>
  <si>
    <t>335A</t>
  </si>
  <si>
    <t>Fomento de las industrias culturales</t>
  </si>
  <si>
    <t>334C</t>
  </si>
  <si>
    <t>Promoción del libro y publicaciones culturales</t>
  </si>
  <si>
    <t>334B</t>
  </si>
  <si>
    <t>Promoción y cooperación cultural</t>
  </si>
  <si>
    <t>334A</t>
  </si>
  <si>
    <t>Exposiciones</t>
  </si>
  <si>
    <t>333B</t>
  </si>
  <si>
    <t>Museos</t>
  </si>
  <si>
    <t>333A</t>
  </si>
  <si>
    <t>Bibliotecas</t>
  </si>
  <si>
    <t>332B</t>
  </si>
  <si>
    <t>Archivos</t>
  </si>
  <si>
    <t>332A</t>
  </si>
  <si>
    <t>331M</t>
  </si>
  <si>
    <t>C26.I03 Plan Social del Sector Deporte</t>
  </si>
  <si>
    <t>33ZC</t>
  </si>
  <si>
    <t>C26.I02 Plan de Transición Ecológica de Instalaciones Deportivas</t>
  </si>
  <si>
    <t>33ZB</t>
  </si>
  <si>
    <t>C26.I01 Plan de Digitalización del Sector Deporte</t>
  </si>
  <si>
    <t>33ZA</t>
  </si>
  <si>
    <t>C25.I01 Programa de fomento, modernización y digitalización del sector audiovisual. Cultura</t>
  </si>
  <si>
    <t>33YA</t>
  </si>
  <si>
    <t>C24.I03 Digitalización e impulso de los grandes servicios culturales. Cultura</t>
  </si>
  <si>
    <t>33XC</t>
  </si>
  <si>
    <t>C24.I02 Dinamización de la cultura a lo largo del territorio</t>
  </si>
  <si>
    <t>33XB</t>
  </si>
  <si>
    <t>C24.I01 Impulso de la competitividad de las industrias culturales. Cultura</t>
  </si>
  <si>
    <t>33XA</t>
  </si>
  <si>
    <t>C19.I03 Competencias digitales para el empleo. Cultura</t>
  </si>
  <si>
    <t>33SC</t>
  </si>
  <si>
    <t>Servicios complementarios de la enseñanza</t>
  </si>
  <si>
    <t>324M</t>
  </si>
  <si>
    <t>Becas y ayudas a estudiantes</t>
  </si>
  <si>
    <t>323M</t>
  </si>
  <si>
    <t>Inversiones en centros educativos y otras actividades educativas</t>
  </si>
  <si>
    <t>322L</t>
  </si>
  <si>
    <t>Deporte en edad escolar y en la Universidad</t>
  </si>
  <si>
    <t>322K</t>
  </si>
  <si>
    <t>Enseñanzas especiales</t>
  </si>
  <si>
    <t>322I</t>
  </si>
  <si>
    <t>Educación compensatoria</t>
  </si>
  <si>
    <t>322G</t>
  </si>
  <si>
    <t>Educación en el exterior</t>
  </si>
  <si>
    <t>322F</t>
  </si>
  <si>
    <t>Enseñanzas artísticas</t>
  </si>
  <si>
    <t>322E</t>
  </si>
  <si>
    <t>Enseñanzas universitarias</t>
  </si>
  <si>
    <t>322C</t>
  </si>
  <si>
    <t>Educación Secundaria, Formación Profesional y Escuelas Oficiales de Idiomas</t>
  </si>
  <si>
    <t>322B</t>
  </si>
  <si>
    <t>Educación Infantil y Primaria</t>
  </si>
  <si>
    <t>322A</t>
  </si>
  <si>
    <t>Dirección y Servicios Generales de Universidades</t>
  </si>
  <si>
    <t>321O</t>
  </si>
  <si>
    <t>Formación permanente del profesorado de Educación</t>
  </si>
  <si>
    <t>321N</t>
  </si>
  <si>
    <t>321M</t>
  </si>
  <si>
    <t>C21.R02 Diseño y aplicación de nuevo modelo curricular por competencias clave, priorizando aprendizajes fundamentales, y regulación de una ordenación académica inclusiva</t>
  </si>
  <si>
    <t>32US</t>
  </si>
  <si>
    <t>32UC</t>
  </si>
  <si>
    <t>C21.I02 Programa de Orientación, Avance y Enriquecimiento Educativo en centros de especial complejidad educativa (Programa #PROA+).</t>
  </si>
  <si>
    <t>32UB</t>
  </si>
  <si>
    <t>32UA</t>
  </si>
  <si>
    <t>C20.R01 Plan de modernización de la Formación Profesional</t>
  </si>
  <si>
    <t>32TR</t>
  </si>
  <si>
    <t>C20.I03 Innovación e internacionalización de la formación profesional</t>
  </si>
  <si>
    <t>32TC</t>
  </si>
  <si>
    <t>C20.I02 Transformación Digital de la Formación Profesional</t>
  </si>
  <si>
    <t>32TB</t>
  </si>
  <si>
    <t>C20.I01 Reskilling y upskilling de la población activa ligado a cualificaciones profesionales. Educación</t>
  </si>
  <si>
    <t>32TA</t>
  </si>
  <si>
    <t>C19.I02 Transformación Digital de la Educación. Educación</t>
  </si>
  <si>
    <t>32SB</t>
  </si>
  <si>
    <t>C19.I01 Competencias digitales transversales. Educación</t>
  </si>
  <si>
    <t>32SA</t>
  </si>
  <si>
    <t>Salud Digital, Información e Innovación del Sistema Nacional de Salud</t>
  </si>
  <si>
    <t>313E</t>
  </si>
  <si>
    <t>Donación y trasplante de órganos, tejidos y células</t>
  </si>
  <si>
    <t>313D</t>
  </si>
  <si>
    <t>Seguridad alimentaria y nutrición</t>
  </si>
  <si>
    <t>313C</t>
  </si>
  <si>
    <t>Salud pública, sanidad exterior y calidad</t>
  </si>
  <si>
    <t>313B</t>
  </si>
  <si>
    <t>Prestaciones sanitarias y farmacia</t>
  </si>
  <si>
    <t>313A</t>
  </si>
  <si>
    <t>Atención especializada de salud de Mutuas colaboradoras con la Seguridad Social e Instituto Social de la Marina</t>
  </si>
  <si>
    <t>312G</t>
  </si>
  <si>
    <t>Atención primaria de salud de Mutuas colaboradoras con la Seguridad Social e Instituto Social de la Marina</t>
  </si>
  <si>
    <t>312F</t>
  </si>
  <si>
    <t>Asistencia sanitaria del Mutualismo Administrativo</t>
  </si>
  <si>
    <t>312E</t>
  </si>
  <si>
    <t>Medicina marítima</t>
  </si>
  <si>
    <t>312D</t>
  </si>
  <si>
    <t>Atención especializada de salud. Instituto Nacional de Gestión Sanitaria</t>
  </si>
  <si>
    <t>312C</t>
  </si>
  <si>
    <t>Atención primaria de salud. Instituto Nacional de Gestión Sanitaria</t>
  </si>
  <si>
    <t>312B</t>
  </si>
  <si>
    <t>Asistencia hospitalaria en las Fuerzas Armadas</t>
  </si>
  <si>
    <t>312A</t>
  </si>
  <si>
    <t>Políticas de Salud y Ordenación Profesional</t>
  </si>
  <si>
    <t>311O</t>
  </si>
  <si>
    <t>Dirección y Servicios Generales de Sanidad</t>
  </si>
  <si>
    <t>311M</t>
  </si>
  <si>
    <t>C19.I03 Competencias digitales para el empleo. Sanidad</t>
  </si>
  <si>
    <t>31SC</t>
  </si>
  <si>
    <t>C18.I05 Plan para la racionalización del consumo de productos farmacéuticos y fomento de la sostenibilidad</t>
  </si>
  <si>
    <t>31RE</t>
  </si>
  <si>
    <t>C18.I04 Formación de profesionales sanitarios y recursos para compartir conocimiento</t>
  </si>
  <si>
    <t>31RD</t>
  </si>
  <si>
    <t>C18.I03 Aumento de capacidades de respuesta ante crisis sanitarias. Sanidad</t>
  </si>
  <si>
    <t>31RC</t>
  </si>
  <si>
    <t>C18.I02 Acciones para reforzar la prevención y promoción de la Salud. Sanidad</t>
  </si>
  <si>
    <t>31RB</t>
  </si>
  <si>
    <t>C18.I01 Plan de inversión en equipos de alta tecnología en el Sistema Nacional de Salud. Sanidad</t>
  </si>
  <si>
    <t>31RA</t>
  </si>
  <si>
    <t>C11.I03 Transformación Digital y Modernización de la AGE, CCAA y EELL. Sanidad</t>
  </si>
  <si>
    <t>31KC</t>
  </si>
  <si>
    <t>C11.I02 Proyectos tractores de digitalización de la Administración General del Estado. Sanidad</t>
  </si>
  <si>
    <t>31KB</t>
  </si>
  <si>
    <t>Sanidad. Ayuda a la Recuperación para la Cohesión y los Territorios de Europa (REACT-EU)</t>
  </si>
  <si>
    <t>310B</t>
  </si>
  <si>
    <t>Dirección y Servicios Generales de la Inclusión, de la Seguridad Social y de la Migración</t>
  </si>
  <si>
    <t>291M</t>
  </si>
  <si>
    <t>Inspección y control de Seguridad y Protección Social</t>
  </si>
  <si>
    <t>291A</t>
  </si>
  <si>
    <t>C19.I03 Competencias digitales para el empleo. Gestión y Administración de la Inclusión, de la Seguridad Social y de la Migración</t>
  </si>
  <si>
    <t>29SC</t>
  </si>
  <si>
    <t>C11.I02 Proyectos tractores de digitalización de la Administración General del Estado. Gestión y Administración de la Inclusión, de la Seguridad Social y de la Migración</t>
  </si>
  <si>
    <t>29KB</t>
  </si>
  <si>
    <t>Dirección y Servicios Generales de Trabajo y Economía Social</t>
  </si>
  <si>
    <t>281M</t>
  </si>
  <si>
    <t>C23.I06 Plan integral de impulso a la Economía Social para la generación de un tejido económico inclusivo y sostenible.</t>
  </si>
  <si>
    <t>28WF</t>
  </si>
  <si>
    <t>C11.I02 Proyectos tractores de digitalización de la Administración General del Estado. Gestión y Administración de Trabajo y Economía Social</t>
  </si>
  <si>
    <t>28KB</t>
  </si>
  <si>
    <t>Urbanismo y política del suelo</t>
  </si>
  <si>
    <t>261P</t>
  </si>
  <si>
    <t>Ordenación y fomento de la edificación</t>
  </si>
  <si>
    <t>261O</t>
  </si>
  <si>
    <t>Promoción, administración y ayudas para rehabilitación y acceso a vivienda</t>
  </si>
  <si>
    <t>261N</t>
  </si>
  <si>
    <t>C02.I06 Programa de ayudas para la elaboración de proyectos piloto de planes de acción local de la Agenda Urbana Española</t>
  </si>
  <si>
    <t>26BF</t>
  </si>
  <si>
    <t>C02.I05 Programa de rehabilitación sostenible y digital de edificios públicos</t>
  </si>
  <si>
    <t>26BE</t>
  </si>
  <si>
    <t>C02.I02 Programa de construcción de viviendas en alquiler social en edificios energéticamente eficientes</t>
  </si>
  <si>
    <t>26BB</t>
  </si>
  <si>
    <t>C02.I01 Programa de rehabilitación para la recuperación económica y social en entornos residenciales</t>
  </si>
  <si>
    <t>26BA</t>
  </si>
  <si>
    <t>Prestaciones a los desempleados</t>
  </si>
  <si>
    <t>251M</t>
  </si>
  <si>
    <t>241N</t>
  </si>
  <si>
    <t>Formación Profesional para el Empleo</t>
  </si>
  <si>
    <t>241B</t>
  </si>
  <si>
    <t>Fomento de la inserción y estabilidad laboral</t>
  </si>
  <si>
    <t>241A</t>
  </si>
  <si>
    <t>C23.I05 Gobernanza e impulso a las políticas de apoyo a la activación para el empleo</t>
  </si>
  <si>
    <t>24WE</t>
  </si>
  <si>
    <t>C23.I04 Nuevos proyectos territoriales para el reequilibrio y la equidad</t>
  </si>
  <si>
    <t>24WD</t>
  </si>
  <si>
    <t>C23.I03 Adquisición de nuevas competencias para la transformación digital, verde y productiva</t>
  </si>
  <si>
    <t>24WC</t>
  </si>
  <si>
    <t>C23.I02 Empleo Mujer y transversalidad de género en las políticas públicas de apoyo a la activación para el empleo</t>
  </si>
  <si>
    <t>24WB</t>
  </si>
  <si>
    <t>C23.I01 Empleo Joven</t>
  </si>
  <si>
    <t>24WA</t>
  </si>
  <si>
    <t>C20.I01 Reskilling y upskilling de la población activa ligado a cualificaciones profesionales. Fomento del Empleo</t>
  </si>
  <si>
    <t>24TA</t>
  </si>
  <si>
    <t>C19.I03 Competencias digitales para el empleo. Fomento del Empleo</t>
  </si>
  <si>
    <t>24SC</t>
  </si>
  <si>
    <t>C11.I02 Proyectos tractores de digitalización de la Administración General del Estado. Fomento del Empleo.</t>
  </si>
  <si>
    <t>24KB</t>
  </si>
  <si>
    <t>Dirección y Servicios Generales de Derechos Sociales y Agenda 2030</t>
  </si>
  <si>
    <t>239N</t>
  </si>
  <si>
    <t>Gestión de los servicios sociales de la Seguridad Social</t>
  </si>
  <si>
    <t>239M</t>
  </si>
  <si>
    <t>Dirección y Servicios Generales de Igualdad</t>
  </si>
  <si>
    <t>232M</t>
  </si>
  <si>
    <t>Derechos de los animales</t>
  </si>
  <si>
    <t>232F</t>
  </si>
  <si>
    <t>Análisis y definición de objetivos y políticas de Inclusión</t>
  </si>
  <si>
    <t>232E</t>
  </si>
  <si>
    <t>Igualdad de trato y diversidad</t>
  </si>
  <si>
    <t>232D</t>
  </si>
  <si>
    <t>Actuaciones para la prevención integral de la violencia de género</t>
  </si>
  <si>
    <t>232C</t>
  </si>
  <si>
    <t>Igualdad de oportunidades entre mujeres y hombres</t>
  </si>
  <si>
    <t>232B</t>
  </si>
  <si>
    <t>Promoción y servicios a la juventud</t>
  </si>
  <si>
    <t>232A</t>
  </si>
  <si>
    <t>Autonomía personal y atención a la dependencia</t>
  </si>
  <si>
    <t>231I</t>
  </si>
  <si>
    <t>Acciones en favor de los inmigrantes</t>
  </si>
  <si>
    <t>231H</t>
  </si>
  <si>
    <t>Atención a la infancia y a las familias</t>
  </si>
  <si>
    <t>231G</t>
  </si>
  <si>
    <t>Otros servicios sociales del Estado</t>
  </si>
  <si>
    <t>231F</t>
  </si>
  <si>
    <t>Otros servicios sociales de la Seguridad Social</t>
  </si>
  <si>
    <t>231E</t>
  </si>
  <si>
    <t>Servicios Sociales de la Seguridad Social a personas mayores</t>
  </si>
  <si>
    <t>231D</t>
  </si>
  <si>
    <t>Servicios Sociales de la Seguridad Social a personas con discapacidad</t>
  </si>
  <si>
    <t>231C</t>
  </si>
  <si>
    <t>Acciones en favor de los emigrantes</t>
  </si>
  <si>
    <t>231B</t>
  </si>
  <si>
    <t>Plan Nacional sobre Drogas</t>
  </si>
  <si>
    <t>231A</t>
  </si>
  <si>
    <t>Servicios sociales y promoción social. Ayuda a la Recuperación para la Cohesión y los Territorios de Europa (REACT-EU)</t>
  </si>
  <si>
    <t>230B</t>
  </si>
  <si>
    <t>C23.I07 Fomento del crecimiento inclusivo mediante la vinculación de las políticas de inclusión social al Ingreso Mínimo Vital</t>
  </si>
  <si>
    <t>23WG</t>
  </si>
  <si>
    <t>C22.R05 Mejorar el sistema de prestaciones económicas no contributivas de la Administración General del Estado</t>
  </si>
  <si>
    <t>23VV</t>
  </si>
  <si>
    <t>C22.I05 Incremento de la capacidad y eficiencia del sistema de acogida de solicitantes de asilo</t>
  </si>
  <si>
    <t>23VE</t>
  </si>
  <si>
    <t>C22.I04 Plan España te protege contra la violencia machista.</t>
  </si>
  <si>
    <t>23VD</t>
  </si>
  <si>
    <t>C22.I03 Plan España País Accesible.</t>
  </si>
  <si>
    <t>23VC</t>
  </si>
  <si>
    <t>C22.I02 Plan de Modernización de los Servicios Sociales: Transformación tecnológica, innovación, formación y refuerzo de la atención a la infancia.</t>
  </si>
  <si>
    <t>23VB</t>
  </si>
  <si>
    <t>C22.I01 Plan de apoyos y cuidados de larga duración: desinstitucionalización, equipamientos y tecnología.</t>
  </si>
  <si>
    <t>23VA</t>
  </si>
  <si>
    <t>C18.I02 Acciones para reforzar la prevención y promoción de la Salud. Servicios Sociales y Promoción Social</t>
  </si>
  <si>
    <t>23RB</t>
  </si>
  <si>
    <t>C11.I02 Proyectos tractores de digitalización de la Administración General del Estado. Servicios Sociales y Promoción Social</t>
  </si>
  <si>
    <t>23KB</t>
  </si>
  <si>
    <t>Prestaciones económicas por cese de actividad</t>
  </si>
  <si>
    <t>Prestaciones de garantía salarial</t>
  </si>
  <si>
    <t>Prestaciones económicas del Mutualismo Administrativo</t>
  </si>
  <si>
    <t>222M</t>
  </si>
  <si>
    <t>Subsidios de incapacidad temporal y otras prestaciones económicas de la Seguridad Social</t>
  </si>
  <si>
    <t>221A</t>
  </si>
  <si>
    <t>C11.I02 Proyectos tractores de digitalización de la Administración General del Estado. Otras Prestaciones Económicas.</t>
  </si>
  <si>
    <t>22KB</t>
  </si>
  <si>
    <t>Gestión de pensiones de Clases Pasivas</t>
  </si>
  <si>
    <t>219N</t>
  </si>
  <si>
    <t>Gestión de las prestaciones económicas de Seguridad Social</t>
  </si>
  <si>
    <t>219M</t>
  </si>
  <si>
    <t>Pensiones de guerra</t>
  </si>
  <si>
    <t>Pensiones no contributivas y prestaciones asistenciales</t>
  </si>
  <si>
    <t>Otras pensiones y prestaciones de Clases Pasivas</t>
  </si>
  <si>
    <t>Pensiones de Clases Pasivas</t>
  </si>
  <si>
    <t>Pensiones contributivas de la Seguridad Social</t>
  </si>
  <si>
    <t>Cooperación, promoción y difusión educativa en el exterior</t>
  </si>
  <si>
    <t>144B</t>
  </si>
  <si>
    <t>Cooperación, promoción y difusión cultural en el exterior</t>
  </si>
  <si>
    <t>144A</t>
  </si>
  <si>
    <t>Cooperación para el desarrollo</t>
  </si>
  <si>
    <t>143A</t>
  </si>
  <si>
    <t>Acción Diplomática ante la Unión Europea</t>
  </si>
  <si>
    <t>142B</t>
  </si>
  <si>
    <t>Acción del Estado en el exterior</t>
  </si>
  <si>
    <t>142A</t>
  </si>
  <si>
    <t>Dirección y Servicios Generales de Asuntos Exteriores, Unión Europea y Cooperación</t>
  </si>
  <si>
    <t>141M</t>
  </si>
  <si>
    <t>C25.I01 Programa de fomento, modernización y digitalización del sector audiovisual. Política Exterior</t>
  </si>
  <si>
    <t>14YA</t>
  </si>
  <si>
    <t>C24.I03 Digitalización e impulso de los grandes servicios culturales. Política Exterior</t>
  </si>
  <si>
    <t>14XC</t>
  </si>
  <si>
    <t>C24.I01 Impulso de la competitividad de las industrias culturales. Política Exterior</t>
  </si>
  <si>
    <t>14XA</t>
  </si>
  <si>
    <t>C19.I02 Transformación Digital de la Educación. Política Exterior</t>
  </si>
  <si>
    <t>14SB</t>
  </si>
  <si>
    <t>C19.I01 Competencias digitales transversales. Política Exterior</t>
  </si>
  <si>
    <t>14SA</t>
  </si>
  <si>
    <t>C11.I02 Proyectos tractores de digitalización de la Administración General del Estado. Política exterior</t>
  </si>
  <si>
    <t>14KB</t>
  </si>
  <si>
    <t>Protección de datos de carácter personal</t>
  </si>
  <si>
    <t>135M</t>
  </si>
  <si>
    <t>Protección Civil</t>
  </si>
  <si>
    <t>134M</t>
  </si>
  <si>
    <t>Centros e Instituciones Penitenciarias</t>
  </si>
  <si>
    <t>133A</t>
  </si>
  <si>
    <t>Actuaciones policiales en materia de droga</t>
  </si>
  <si>
    <t>132C</t>
  </si>
  <si>
    <t>Seguridad vial</t>
  </si>
  <si>
    <t>132B</t>
  </si>
  <si>
    <t>Seguridad ciudadana</t>
  </si>
  <si>
    <t>132A</t>
  </si>
  <si>
    <t>Derecho de asilo y apátridas</t>
  </si>
  <si>
    <t>131P</t>
  </si>
  <si>
    <t>Fuerzas y Cuerpos en reserva</t>
  </si>
  <si>
    <t>131O</t>
  </si>
  <si>
    <t>Formación de Fuerzas y Cuerpos de Seguridad del Estado</t>
  </si>
  <si>
    <t>131N</t>
  </si>
  <si>
    <t>Dirección y Servicios Generales de Seguridad y Protección Civil</t>
  </si>
  <si>
    <t>131M</t>
  </si>
  <si>
    <t>C19.I03 Competencias digitales para el empleo. Seguridad Ciudadana e Instituciones Penitenciarias</t>
  </si>
  <si>
    <t>13SC</t>
  </si>
  <si>
    <t>C11.I02 Proyectos tractores de digitalización de la Administración General del Estado. Seguridad Ciudadana e Instituciones Penitenciarias</t>
  </si>
  <si>
    <t>13KB</t>
  </si>
  <si>
    <t>Apoyo Logístico</t>
  </si>
  <si>
    <t>122N</t>
  </si>
  <si>
    <t>Gastos Operativos de las Fuerzas Armadas</t>
  </si>
  <si>
    <t>122M</t>
  </si>
  <si>
    <t>Programas especiales de modernización</t>
  </si>
  <si>
    <t>122B</t>
  </si>
  <si>
    <t>Modernización de las Fuerzas Armadas</t>
  </si>
  <si>
    <t>122A</t>
  </si>
  <si>
    <t>Personal en reserva</t>
  </si>
  <si>
    <t>121O</t>
  </si>
  <si>
    <t>Formación del Personal de las Fuerzas Armadas</t>
  </si>
  <si>
    <t>121N</t>
  </si>
  <si>
    <t>Administración y Servicios Generales de Defensa</t>
  </si>
  <si>
    <t>121M</t>
  </si>
  <si>
    <t>C19.I03 Competencias digitales para el empleo. Defensa</t>
  </si>
  <si>
    <t>12SC</t>
  </si>
  <si>
    <t>C11.I02 Proyectos tractores de digitalización de la Administración General del Estado. Defensa</t>
  </si>
  <si>
    <t>12KB</t>
  </si>
  <si>
    <t>Registros vinculados con la Fe Pública</t>
  </si>
  <si>
    <t>113M</t>
  </si>
  <si>
    <t>Tribunales de Justicia y Ministerio Fiscal</t>
  </si>
  <si>
    <t>112A</t>
  </si>
  <si>
    <t>Formación de la Carrera Fiscal</t>
  </si>
  <si>
    <t>111R</t>
  </si>
  <si>
    <t>Formación del Personal de la Administración de Justicia</t>
  </si>
  <si>
    <t>111Q</t>
  </si>
  <si>
    <t>Documentación y publicaciones judiciales</t>
  </si>
  <si>
    <t>111P</t>
  </si>
  <si>
    <t>Selección y formación de jueces</t>
  </si>
  <si>
    <t>111O</t>
  </si>
  <si>
    <t>Dirección y Servicios Generales de Justicia</t>
  </si>
  <si>
    <t>111N</t>
  </si>
  <si>
    <t>Gobierno del Poder Judicial</t>
  </si>
  <si>
    <t>111M</t>
  </si>
  <si>
    <t>C11.I02 Proyectos tractores de digitalización de la Administración General del Estado. Justicia</t>
  </si>
  <si>
    <t>11KB</t>
  </si>
  <si>
    <t>2023</t>
  </si>
  <si>
    <t>42BC</t>
  </si>
  <si>
    <t>45SA</t>
  </si>
  <si>
    <t>C19.I01 Competencias digitales transversales. Transición Ecológica</t>
  </si>
  <si>
    <t>92SC</t>
  </si>
  <si>
    <t>C19.I03 Competencias digitales para el empleo. Servicios de carácter general</t>
  </si>
  <si>
    <t>211A</t>
  </si>
  <si>
    <t>211B</t>
  </si>
  <si>
    <t>211C</t>
  </si>
  <si>
    <t>212A</t>
  </si>
  <si>
    <t>212B</t>
  </si>
  <si>
    <t>212C</t>
  </si>
  <si>
    <t>Complementos por mínimos de las pensiones contributivas</t>
  </si>
  <si>
    <t>221B</t>
  </si>
  <si>
    <t>223A</t>
  </si>
  <si>
    <t>224A</t>
  </si>
  <si>
    <t xml:space="preserve">1.1. Gastos. Clasificación económica </t>
  </si>
  <si>
    <t>1.2.1. Total transferencias por artículos</t>
  </si>
  <si>
    <t>1.2.3. Transferencias de capital por artículos</t>
  </si>
  <si>
    <t>2023-P</t>
  </si>
  <si>
    <t>Dirección y Servicios Generales de Juventud e Infancia</t>
  </si>
  <si>
    <t>232N</t>
  </si>
  <si>
    <t>Desarrollo del trabajo autónomo</t>
  </si>
  <si>
    <t>241O</t>
  </si>
  <si>
    <t>261M</t>
  </si>
  <si>
    <t>Dirección y Servicios Generales de Vivienda y Agenda Urbana</t>
  </si>
  <si>
    <t>461N</t>
  </si>
  <si>
    <t>Enero 2025</t>
  </si>
  <si>
    <t>2024-P</t>
  </si>
  <si>
    <t>Resto de Entidades del SP Admvo. con Ppto Limitativo</t>
  </si>
  <si>
    <t xml:space="preserve">Ingreso mínimo vital y prestaciones familiares </t>
  </si>
  <si>
    <t>Desarrollo de la economía social y de la responsabilidad social de las empresas</t>
  </si>
  <si>
    <t>C21.I01 Creación de plazas del Primer Ciclo de Educación Infantil de titularidad pública (prioritariamente de 1 y 2 años): Reforma/rehabilitación y equipamiento para nuevas unidades. nueva construcció</t>
  </si>
  <si>
    <t>C21.I03 Creación de Unidades de Acompañamiento y Orientación Personal y Familiar del alumnado educativamente vulnerable, en los servicios educativos o psicopedagógicos situados en zonas y distritos es</t>
  </si>
  <si>
    <t>Dirección y Servicios Generales de Educación, Formación Profesional y Deportes</t>
  </si>
  <si>
    <t>Dirección y Servicios Generales de Cultura</t>
  </si>
  <si>
    <t>C02.I03 Programa de rehabilitación energética de edificios (PREE)</t>
  </si>
  <si>
    <t>Dirección y Servicios Generales de Industria y Turismo</t>
  </si>
  <si>
    <t>Dirección y Servicios Generales de Transportes y Movilidad Sostenible</t>
  </si>
  <si>
    <t>C15.I07 Ciberseguridad: Fortalecimiento de las capacidades de ciudadanos, PYMES y profesionales. e Impulso del ecosistema del sector</t>
  </si>
  <si>
    <t>C17.I03 Nuevos proyectos I+D+I Publico Privados, Interdisciplinares, Pruebas de concepto y concesión de ayudas consecuencia de convocatorias competitivas internacionales. I+D de vanguardia orientada a</t>
  </si>
  <si>
    <t>Dirección y Servicios Generales de Ciencia, Innovación y Universidades</t>
  </si>
  <si>
    <t>Dirección y Servicios Generales de Transformación Digital y de la Función Pública</t>
  </si>
  <si>
    <t>Dirección y Servicios Generales de Política Territorial y Memoria Democrática</t>
  </si>
  <si>
    <t>Dirección y Servicios Generales de Economía, Comercio y Empresa</t>
  </si>
  <si>
    <t>C11.I05 Transformación de la Administración para la Ejecución del PRTR. Administración Financiera y Tributaria</t>
  </si>
  <si>
    <t>Transferencias a Comunidades Autónomas por participación en los ingresos del Estado</t>
  </si>
  <si>
    <t>Transferencias a Comunidades Autónomas por los Fondos de Compensación Interterritorial</t>
  </si>
  <si>
    <t xml:space="preserve">Cooperación a través del Fondo Europeo de Desarrollo y del Fondo Europeo de Apoyo a la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</si>
</sst>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[$-C0A]d\ &quot;de&quot;\ mmmm\ &quot;de&quot;\ yyyy;@"/>
    <numFmt numFmtId="167" formatCode="0.0"/>
  </numFmts>
  <fonts count="30" x14ac:knownFonts="1">
    <font>
      <sz val="10"/>
      <name val="Arial"/>
    </font>
    <font>
      <sz val="10"/>
      <name val="Arial"/>
      <family val="2"/>
    </font>
    <font>
      <sz val="10"/>
      <name val="Univers"/>
      <family val="2"/>
    </font>
    <font>
      <b/>
      <sz val="12"/>
      <name val="Univers"/>
      <family val="2"/>
    </font>
    <font>
      <sz val="9"/>
      <name val="Univers"/>
      <family val="2"/>
    </font>
    <font>
      <sz val="8"/>
      <name val="Univers"/>
      <family val="2"/>
    </font>
    <font>
      <sz val="11"/>
      <name val="Univers"/>
      <family val="2"/>
    </font>
    <font>
      <sz val="11"/>
      <name val="Univers"/>
      <family val="2"/>
    </font>
    <font>
      <b/>
      <sz val="11"/>
      <name val="Univers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0"/>
      <name val="Univers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1"/>
      <name val="Univers"/>
      <family val="2"/>
    </font>
    <font>
      <b/>
      <sz val="10"/>
      <name val="Univers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47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9"/>
      </left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9" fillId="0" borderId="0">
      <alignment vertical="center"/>
    </xf>
    <xf numFmtId="164" fontId="23" fillId="0" borderId="0" applyFont="0" applyFill="0" applyBorder="0" applyAlignment="0" applyProtection="0"/>
    <xf numFmtId="0" fontId="23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1">
      <alignment vertical="center"/>
    </xf>
    <xf numFmtId="0" fontId="11" fillId="0" borderId="0">
      <alignment vertical="center"/>
    </xf>
    <xf numFmtId="0" fontId="9" fillId="0" borderId="0"/>
    <xf numFmtId="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quotePrefix="1" applyFont="1" applyAlignment="1">
      <alignment horizontal="left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15" fillId="0" borderId="2" xfId="0" applyFont="1" applyBorder="1" applyAlignment="1">
      <alignment horizontal="left"/>
    </xf>
    <xf numFmtId="0" fontId="20" fillId="0" borderId="0" xfId="0" applyFont="1"/>
    <xf numFmtId="0" fontId="17" fillId="0" borderId="0" xfId="0" applyFont="1" applyAlignment="1">
      <alignment vertical="center"/>
    </xf>
    <xf numFmtId="0" fontId="21" fillId="0" borderId="0" xfId="0" quotePrefix="1" applyFont="1" applyAlignment="1">
      <alignment horizontal="left" vertical="center"/>
    </xf>
    <xf numFmtId="3" fontId="17" fillId="0" borderId="0" xfId="0" applyNumberFormat="1" applyFont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3" fontId="19" fillId="0" borderId="2" xfId="0" applyNumberFormat="1" applyFont="1" applyBorder="1" applyAlignment="1">
      <alignment horizontal="right" vertical="center"/>
    </xf>
    <xf numFmtId="3" fontId="19" fillId="0" borderId="2" xfId="0" applyNumberFormat="1" applyFont="1" applyBorder="1" applyAlignment="1">
      <alignment horizontal="right"/>
    </xf>
    <xf numFmtId="0" fontId="15" fillId="0" borderId="2" xfId="0" quotePrefix="1" applyFont="1" applyBorder="1" applyAlignment="1">
      <alignment horizontal="left"/>
    </xf>
    <xf numFmtId="0" fontId="16" fillId="0" borderId="0" xfId="0" quotePrefix="1" applyFont="1" applyAlignment="1">
      <alignment horizontal="left" vertical="center"/>
    </xf>
    <xf numFmtId="0" fontId="13" fillId="2" borderId="0" xfId="0" quotePrefix="1" applyFont="1" applyFill="1" applyAlignment="1">
      <alignment horizontal="left" vertical="center"/>
    </xf>
    <xf numFmtId="165" fontId="14" fillId="2" borderId="0" xfId="4" applyNumberFormat="1" applyFont="1" applyFill="1" applyAlignment="1">
      <alignment horizontal="left" vertical="center"/>
    </xf>
    <xf numFmtId="0" fontId="15" fillId="3" borderId="4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quotePrefix="1" applyFont="1" applyAlignment="1">
      <alignment horizontal="left" vertical="center"/>
    </xf>
    <xf numFmtId="0" fontId="15" fillId="0" borderId="2" xfId="0" quotePrefix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22" fillId="3" borderId="0" xfId="0" applyFont="1" applyFill="1" applyAlignment="1">
      <alignment vertical="center"/>
    </xf>
    <xf numFmtId="0" fontId="15" fillId="3" borderId="4" xfId="0" applyFont="1" applyFill="1" applyBorder="1" applyAlignment="1">
      <alignment horizontal="center" vertical="center" wrapText="1"/>
    </xf>
    <xf numFmtId="0" fontId="24" fillId="0" borderId="0" xfId="0" quotePrefix="1" applyFont="1" applyAlignment="1">
      <alignment horizontal="left" vertical="center" indent="8"/>
    </xf>
    <xf numFmtId="49" fontId="15" fillId="3" borderId="4" xfId="0" applyNumberFormat="1" applyFont="1" applyFill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right" vertical="center"/>
    </xf>
    <xf numFmtId="3" fontId="17" fillId="0" borderId="6" xfId="0" applyNumberFormat="1" applyFont="1" applyBorder="1" applyAlignment="1">
      <alignment horizontal="right" vertical="center"/>
    </xf>
    <xf numFmtId="3" fontId="19" fillId="0" borderId="6" xfId="0" applyNumberFormat="1" applyFont="1" applyBorder="1" applyAlignment="1">
      <alignment horizontal="right"/>
    </xf>
    <xf numFmtId="0" fontId="2" fillId="0" borderId="0" xfId="11" applyFont="1" applyAlignment="1">
      <alignment vertical="center"/>
    </xf>
    <xf numFmtId="0" fontId="13" fillId="2" borderId="0" xfId="11" quotePrefix="1" applyFont="1" applyFill="1" applyAlignment="1">
      <alignment horizontal="left" vertical="center"/>
    </xf>
    <xf numFmtId="3" fontId="2" fillId="0" borderId="0" xfId="12" applyNumberFormat="1" applyFont="1" applyAlignment="1">
      <alignment vertical="center"/>
    </xf>
    <xf numFmtId="165" fontId="14" fillId="2" borderId="0" xfId="13" applyNumberFormat="1" applyFont="1" applyFill="1" applyAlignment="1">
      <alignment horizontal="left" vertical="center"/>
    </xf>
    <xf numFmtId="0" fontId="15" fillId="3" borderId="4" xfId="11" applyFont="1" applyFill="1" applyBorder="1" applyAlignment="1">
      <alignment vertical="center"/>
    </xf>
    <xf numFmtId="0" fontId="15" fillId="3" borderId="4" xfId="11" applyFont="1" applyFill="1" applyBorder="1" applyAlignment="1">
      <alignment horizontal="center" vertical="center" wrapText="1"/>
    </xf>
    <xf numFmtId="49" fontId="15" fillId="3" borderId="4" xfId="11" applyNumberFormat="1" applyFont="1" applyFill="1" applyBorder="1" applyAlignment="1">
      <alignment horizontal="center" vertical="center" wrapText="1"/>
    </xf>
    <xf numFmtId="0" fontId="3" fillId="0" borderId="0" xfId="11" applyFont="1" applyAlignment="1">
      <alignment vertical="center"/>
    </xf>
    <xf numFmtId="3" fontId="6" fillId="0" borderId="0" xfId="12" applyNumberFormat="1" applyFont="1" applyAlignment="1">
      <alignment vertical="center"/>
    </xf>
    <xf numFmtId="3" fontId="25" fillId="0" borderId="0" xfId="12" applyNumberFormat="1" applyFont="1" applyAlignment="1">
      <alignment vertical="center"/>
    </xf>
    <xf numFmtId="3" fontId="26" fillId="0" borderId="0" xfId="12" applyNumberFormat="1" applyFont="1" applyAlignment="1">
      <alignment vertical="center"/>
    </xf>
    <xf numFmtId="0" fontId="15" fillId="5" borderId="9" xfId="11" applyFont="1" applyFill="1" applyBorder="1" applyAlignment="1">
      <alignment vertical="center"/>
    </xf>
    <xf numFmtId="0" fontId="13" fillId="4" borderId="0" xfId="11" quotePrefix="1" applyFont="1" applyFill="1" applyAlignment="1">
      <alignment horizontal="left" vertical="center"/>
    </xf>
    <xf numFmtId="3" fontId="6" fillId="4" borderId="0" xfId="12" applyNumberFormat="1" applyFont="1" applyFill="1" applyAlignment="1">
      <alignment vertical="center"/>
    </xf>
    <xf numFmtId="3" fontId="26" fillId="4" borderId="0" xfId="12" applyNumberFormat="1" applyFont="1" applyFill="1" applyAlignment="1">
      <alignment vertical="center"/>
    </xf>
    <xf numFmtId="3" fontId="2" fillId="4" borderId="0" xfId="12" applyNumberFormat="1" applyFont="1" applyFill="1" applyAlignment="1">
      <alignment vertical="center"/>
    </xf>
    <xf numFmtId="3" fontId="4" fillId="6" borderId="0" xfId="12" applyNumberFormat="1" applyFont="1" applyFill="1" applyAlignment="1">
      <alignment horizontal="left" vertical="center" wrapText="1"/>
    </xf>
    <xf numFmtId="3" fontId="4" fillId="0" borderId="0" xfId="12" applyNumberFormat="1" applyFont="1" applyAlignment="1">
      <alignment horizontal="left" vertical="center" wrapText="1"/>
    </xf>
    <xf numFmtId="3" fontId="17" fillId="7" borderId="0" xfId="0" applyNumberFormat="1" applyFont="1" applyFill="1" applyAlignment="1">
      <alignment horizontal="right" vertical="center"/>
    </xf>
    <xf numFmtId="3" fontId="17" fillId="6" borderId="0" xfId="0" applyNumberFormat="1" applyFont="1" applyFill="1" applyAlignment="1">
      <alignment horizontal="right" vertical="center"/>
    </xf>
    <xf numFmtId="0" fontId="15" fillId="5" borderId="8" xfId="11" applyFont="1" applyFill="1" applyBorder="1" applyAlignment="1">
      <alignment vertical="center"/>
    </xf>
    <xf numFmtId="3" fontId="17" fillId="7" borderId="7" xfId="0" applyNumberFormat="1" applyFont="1" applyFill="1" applyBorder="1" applyAlignment="1">
      <alignment horizontal="right" vertical="center"/>
    </xf>
    <xf numFmtId="3" fontId="17" fillId="6" borderId="7" xfId="0" applyNumberFormat="1" applyFont="1" applyFill="1" applyBorder="1" applyAlignment="1">
      <alignment horizontal="right" vertical="center"/>
    </xf>
    <xf numFmtId="3" fontId="17" fillId="4" borderId="0" xfId="0" applyNumberFormat="1" applyFont="1" applyFill="1" applyAlignment="1">
      <alignment horizontal="right" vertical="center"/>
    </xf>
    <xf numFmtId="3" fontId="17" fillId="4" borderId="7" xfId="0" applyNumberFormat="1" applyFont="1" applyFill="1" applyBorder="1" applyAlignment="1">
      <alignment horizontal="right" vertical="center"/>
    </xf>
    <xf numFmtId="165" fontId="17" fillId="0" borderId="0" xfId="0" applyNumberFormat="1" applyFont="1" applyAlignment="1">
      <alignment horizontal="right" vertical="center" indent="1"/>
    </xf>
    <xf numFmtId="167" fontId="17" fillId="0" borderId="0" xfId="0" applyNumberFormat="1" applyFont="1" applyAlignment="1">
      <alignment horizontal="right" vertical="center" indent="1"/>
    </xf>
    <xf numFmtId="165" fontId="19" fillId="0" borderId="2" xfId="0" applyNumberFormat="1" applyFont="1" applyBorder="1" applyAlignment="1">
      <alignment horizontal="right" indent="1"/>
    </xf>
    <xf numFmtId="166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right" vertical="center"/>
    </xf>
    <xf numFmtId="0" fontId="18" fillId="0" borderId="0" xfId="0" applyFont="1"/>
    <xf numFmtId="0" fontId="1" fillId="0" borderId="0" xfId="0" applyFont="1" applyAlignment="1">
      <alignment vertical="center"/>
    </xf>
    <xf numFmtId="43" fontId="18" fillId="0" borderId="0" xfId="15" applyFont="1" applyFill="1" applyAlignment="1">
      <alignment vertical="center"/>
    </xf>
    <xf numFmtId="43" fontId="18" fillId="0" borderId="0" xfId="15" applyFont="1" applyFill="1" applyAlignment="1"/>
    <xf numFmtId="3" fontId="17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3" fontId="17" fillId="0" borderId="3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left"/>
    </xf>
    <xf numFmtId="3" fontId="19" fillId="0" borderId="3" xfId="0" applyNumberFormat="1" applyFont="1" applyBorder="1" applyAlignment="1">
      <alignment horizontal="right"/>
    </xf>
    <xf numFmtId="0" fontId="21" fillId="0" borderId="0" xfId="0" applyFont="1" applyAlignment="1">
      <alignment vertical="center"/>
    </xf>
    <xf numFmtId="0" fontId="28" fillId="3" borderId="0" xfId="0" quotePrefix="1" applyFont="1" applyFill="1" applyAlignment="1">
      <alignment horizontal="left" vertical="center"/>
    </xf>
    <xf numFmtId="0" fontId="28" fillId="3" borderId="0" xfId="0" applyFont="1" applyFill="1" applyAlignment="1">
      <alignment vertical="center"/>
    </xf>
    <xf numFmtId="0" fontId="1" fillId="0" borderId="0" xfId="0" quotePrefix="1" applyFont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3" fontId="17" fillId="0" borderId="5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3" fontId="16" fillId="6" borderId="0" xfId="12" applyNumberFormat="1" applyFont="1" applyFill="1" applyAlignment="1">
      <alignment horizontal="left" vertical="center" wrapText="1"/>
    </xf>
    <xf numFmtId="1" fontId="17" fillId="6" borderId="0" xfId="14" applyNumberFormat="1" applyFont="1" applyFill="1" applyBorder="1" applyAlignment="1">
      <alignment horizontal="right" vertical="center"/>
    </xf>
    <xf numFmtId="3" fontId="18" fillId="0" borderId="0" xfId="12" applyNumberFormat="1" applyFont="1" applyAlignment="1">
      <alignment vertical="center"/>
    </xf>
    <xf numFmtId="3" fontId="16" fillId="7" borderId="0" xfId="12" applyNumberFormat="1" applyFont="1" applyFill="1" applyAlignment="1">
      <alignment horizontal="left" vertical="center" wrapText="1"/>
    </xf>
    <xf numFmtId="1" fontId="17" fillId="7" borderId="0" xfId="14" applyNumberFormat="1" applyFont="1" applyFill="1" applyBorder="1" applyAlignment="1">
      <alignment horizontal="right" vertical="center"/>
    </xf>
    <xf numFmtId="3" fontId="17" fillId="6" borderId="0" xfId="12" applyNumberFormat="1" applyFont="1" applyFill="1" applyAlignment="1">
      <alignment vertical="center"/>
    </xf>
    <xf numFmtId="3" fontId="16" fillId="7" borderId="7" xfId="12" applyNumberFormat="1" applyFont="1" applyFill="1" applyBorder="1" applyAlignment="1">
      <alignment horizontal="left" vertical="center" wrapText="1"/>
    </xf>
    <xf numFmtId="3" fontId="20" fillId="0" borderId="0" xfId="12" applyNumberFormat="1" applyFont="1" applyAlignment="1">
      <alignment vertical="center"/>
    </xf>
    <xf numFmtId="3" fontId="19" fillId="5" borderId="8" xfId="12" applyNumberFormat="1" applyFont="1" applyFill="1" applyBorder="1" applyAlignment="1">
      <alignment horizontal="right" vertical="center"/>
    </xf>
    <xf numFmtId="3" fontId="17" fillId="7" borderId="0" xfId="12" applyNumberFormat="1" applyFont="1" applyFill="1" applyAlignment="1">
      <alignment vertical="center"/>
    </xf>
    <xf numFmtId="3" fontId="17" fillId="7" borderId="0" xfId="12" applyNumberFormat="1" applyFont="1" applyFill="1" applyAlignment="1">
      <alignment horizontal="right" vertical="center"/>
    </xf>
    <xf numFmtId="3" fontId="17" fillId="6" borderId="0" xfId="12" applyNumberFormat="1" applyFont="1" applyFill="1" applyAlignment="1">
      <alignment horizontal="right" vertical="center"/>
    </xf>
    <xf numFmtId="3" fontId="17" fillId="7" borderId="7" xfId="12" applyNumberFormat="1" applyFont="1" applyFill="1" applyBorder="1" applyAlignment="1">
      <alignment horizontal="right" vertical="center"/>
    </xf>
    <xf numFmtId="3" fontId="19" fillId="7" borderId="0" xfId="12" applyNumberFormat="1" applyFont="1" applyFill="1" applyAlignment="1">
      <alignment horizontal="right" vertical="center"/>
    </xf>
    <xf numFmtId="3" fontId="19" fillId="6" borderId="0" xfId="12" applyNumberFormat="1" applyFont="1" applyFill="1" applyAlignment="1">
      <alignment horizontal="right" vertical="center"/>
    </xf>
    <xf numFmtId="3" fontId="16" fillId="6" borderId="7" xfId="12" applyNumberFormat="1" applyFont="1" applyFill="1" applyBorder="1" applyAlignment="1">
      <alignment horizontal="left" vertical="center" wrapText="1"/>
    </xf>
    <xf numFmtId="3" fontId="17" fillId="6" borderId="7" xfId="12" applyNumberFormat="1" applyFont="1" applyFill="1" applyBorder="1" applyAlignment="1">
      <alignment horizontal="right" vertical="center"/>
    </xf>
    <xf numFmtId="3" fontId="16" fillId="0" borderId="0" xfId="12" applyNumberFormat="1" applyFont="1" applyAlignment="1">
      <alignment horizontal="left" vertical="center" wrapText="1"/>
    </xf>
    <xf numFmtId="3" fontId="17" fillId="0" borderId="0" xfId="12" applyNumberFormat="1" applyFont="1" applyAlignment="1">
      <alignment horizontal="right" vertical="center"/>
    </xf>
    <xf numFmtId="3" fontId="16" fillId="0" borderId="7" xfId="12" applyNumberFormat="1" applyFont="1" applyBorder="1" applyAlignment="1">
      <alignment horizontal="left" vertical="center" wrapText="1"/>
    </xf>
    <xf numFmtId="3" fontId="17" fillId="0" borderId="7" xfId="12" applyNumberFormat="1" applyFont="1" applyBorder="1" applyAlignment="1">
      <alignment horizontal="right" vertical="center"/>
    </xf>
    <xf numFmtId="3" fontId="29" fillId="6" borderId="0" xfId="12" applyNumberFormat="1" applyFont="1" applyFill="1" applyAlignment="1">
      <alignment horizontal="left" vertical="center" wrapText="1"/>
    </xf>
    <xf numFmtId="3" fontId="29" fillId="7" borderId="0" xfId="12" applyNumberFormat="1" applyFont="1" applyFill="1" applyAlignment="1">
      <alignment horizontal="left" vertical="center" wrapText="1"/>
    </xf>
    <xf numFmtId="3" fontId="18" fillId="7" borderId="0" xfId="12" applyNumberFormat="1" applyFont="1" applyFill="1" applyAlignment="1">
      <alignment vertical="center"/>
    </xf>
    <xf numFmtId="3" fontId="18" fillId="4" borderId="0" xfId="12" applyNumberFormat="1" applyFont="1" applyFill="1" applyAlignment="1">
      <alignment vertical="center"/>
    </xf>
    <xf numFmtId="3" fontId="16" fillId="4" borderId="0" xfId="12" applyNumberFormat="1" applyFont="1" applyFill="1" applyAlignment="1">
      <alignment horizontal="left" vertical="center" wrapText="1"/>
    </xf>
    <xf numFmtId="3" fontId="17" fillId="4" borderId="0" xfId="12" applyNumberFormat="1" applyFont="1" applyFill="1" applyAlignment="1">
      <alignment horizontal="right" vertical="center"/>
    </xf>
    <xf numFmtId="3" fontId="28" fillId="0" borderId="0" xfId="12" applyNumberFormat="1" applyFont="1" applyAlignment="1">
      <alignment vertical="center"/>
    </xf>
    <xf numFmtId="3" fontId="28" fillId="4" borderId="0" xfId="12" applyNumberFormat="1" applyFont="1" applyFill="1" applyAlignment="1">
      <alignment vertical="center"/>
    </xf>
    <xf numFmtId="3" fontId="1" fillId="4" borderId="0" xfId="12" applyNumberFormat="1" applyFill="1" applyAlignment="1">
      <alignment vertical="center"/>
    </xf>
    <xf numFmtId="3" fontId="1" fillId="0" borderId="0" xfId="12" applyNumberFormat="1" applyAlignment="1">
      <alignment vertical="center"/>
    </xf>
    <xf numFmtId="3" fontId="17" fillId="6" borderId="0" xfId="12" applyNumberFormat="1" applyFont="1" applyFill="1" applyAlignment="1">
      <alignment vertical="center" wrapText="1"/>
    </xf>
    <xf numFmtId="3" fontId="16" fillId="4" borderId="7" xfId="12" applyNumberFormat="1" applyFont="1" applyFill="1" applyBorder="1" applyAlignment="1">
      <alignment horizontal="left" vertical="center" wrapText="1"/>
    </xf>
    <xf numFmtId="3" fontId="17" fillId="4" borderId="7" xfId="12" applyNumberFormat="1" applyFont="1" applyFill="1" applyBorder="1" applyAlignment="1">
      <alignment horizontal="right" vertical="center"/>
    </xf>
    <xf numFmtId="3" fontId="29" fillId="6" borderId="7" xfId="12" applyNumberFormat="1" applyFont="1" applyFill="1" applyBorder="1" applyAlignment="1">
      <alignment horizontal="left" vertical="center" wrapText="1"/>
    </xf>
    <xf numFmtId="3" fontId="29" fillId="4" borderId="0" xfId="12" applyNumberFormat="1" applyFont="1" applyFill="1" applyAlignment="1">
      <alignment horizontal="left" vertical="center" wrapText="1"/>
    </xf>
    <xf numFmtId="3" fontId="15" fillId="0" borderId="0" xfId="12" applyNumberFormat="1" applyFont="1" applyAlignment="1">
      <alignment horizontal="left" vertical="center"/>
    </xf>
    <xf numFmtId="0" fontId="16" fillId="0" borderId="0" xfId="11" applyFont="1" applyAlignment="1">
      <alignment horizontal="left" vertical="center"/>
    </xf>
    <xf numFmtId="0" fontId="16" fillId="0" borderId="0" xfId="11" applyFont="1" applyAlignment="1">
      <alignment horizontal="left" vertical="center" indent="2"/>
    </xf>
    <xf numFmtId="0" fontId="16" fillId="0" borderId="0" xfId="11" quotePrefix="1" applyFont="1" applyAlignment="1">
      <alignment horizontal="left" vertical="center" indent="2"/>
    </xf>
    <xf numFmtId="0" fontId="15" fillId="0" borderId="0" xfId="11" applyFont="1" applyAlignment="1">
      <alignment horizontal="left" vertical="center" indent="2"/>
    </xf>
    <xf numFmtId="3" fontId="16" fillId="0" borderId="0" xfId="12" applyNumberFormat="1" applyFont="1" applyAlignment="1">
      <alignment horizontal="left" vertical="center"/>
    </xf>
    <xf numFmtId="3" fontId="16" fillId="0" borderId="0" xfId="12" applyNumberFormat="1" applyFont="1" applyAlignment="1">
      <alignment vertical="center"/>
    </xf>
    <xf numFmtId="0" fontId="1" fillId="0" borderId="0" xfId="11" applyAlignment="1">
      <alignment vertical="center"/>
    </xf>
    <xf numFmtId="1" fontId="17" fillId="7" borderId="0" xfId="14" quotePrefix="1" applyNumberFormat="1" applyFont="1" applyFill="1" applyBorder="1" applyAlignment="1">
      <alignment horizontal="right" vertical="center"/>
    </xf>
  </cellXfs>
  <cellStyles count="16">
    <cellStyle name="arial" xfId="1" xr:uid="{00000000-0005-0000-0000-000000000000}"/>
    <cellStyle name="Millares" xfId="15" builtinId="3"/>
    <cellStyle name="Millares [0] 2" xfId="10" xr:uid="{00000000-0005-0000-0000-000002000000}"/>
    <cellStyle name="Millares [0] 2 2" xfId="14" xr:uid="{00000000-0005-0000-0000-000003000000}"/>
    <cellStyle name="Millares 2" xfId="2" xr:uid="{00000000-0005-0000-0000-000004000000}"/>
    <cellStyle name="Normal" xfId="0" builtinId="0"/>
    <cellStyle name="Normal 2" xfId="3" xr:uid="{00000000-0005-0000-0000-000006000000}"/>
    <cellStyle name="Normal 3" xfId="9" xr:uid="{00000000-0005-0000-0000-000007000000}"/>
    <cellStyle name="Normal 3 2" xfId="11" xr:uid="{00000000-0005-0000-0000-000008000000}"/>
    <cellStyle name="Normal_1-Recursos no financieros" xfId="4" xr:uid="{00000000-0005-0000-0000-000009000000}"/>
    <cellStyle name="Normal_1-Recursos no financieros 2 2" xfId="13" xr:uid="{00000000-0005-0000-0000-00000A000000}"/>
    <cellStyle name="Normal_Finanzas públicas 2" xfId="12" xr:uid="{00000000-0005-0000-0000-00000B000000}"/>
    <cellStyle name="num1esp" xfId="5" xr:uid="{00000000-0005-0000-0000-00000C000000}"/>
    <cellStyle name="num2esp" xfId="6" xr:uid="{00000000-0005-0000-0000-00000D000000}"/>
    <cellStyle name="rayas" xfId="7" xr:uid="{00000000-0005-0000-0000-00000E000000}"/>
    <cellStyle name="Título" xfId="8" builtinId="1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2428875</xdr:colOff>
      <xdr:row>15</xdr:row>
      <xdr:rowOff>104775</xdr:rowOff>
    </xdr:from>
    <xdr:to>
      <xdr:col>20</xdr:col>
      <xdr:colOff>104775</xdr:colOff>
      <xdr:row>23</xdr:row>
      <xdr:rowOff>66675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28875" y="2838450"/>
          <a:ext cx="5943600" cy="1257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2016-2024 Prorrogado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Presupuestos Generales del Estado Consolidados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</a:t>
          </a:r>
          <a:endParaRPr lang="es-ES" sz="2400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2247900</xdr:colOff>
      <xdr:row>14</xdr:row>
      <xdr:rowOff>85726</xdr:rowOff>
    </xdr:from>
    <xdr:to>
      <xdr:col>1</xdr:col>
      <xdr:colOff>542925</xdr:colOff>
      <xdr:row>18</xdr:row>
      <xdr:rowOff>85726</xdr:rowOff>
    </xdr:to>
    <xdr:sp macro="" textlink="">
      <xdr:nvSpPr>
        <xdr:cNvPr id="3" name="2 Medio mar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47900" y="2657476"/>
          <a:ext cx="7334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 editAs="oneCell">
    <xdr:from>
      <xdr:col>0</xdr:col>
      <xdr:colOff>9525</xdr:colOff>
      <xdr:row>1</xdr:row>
      <xdr:rowOff>1</xdr:rowOff>
    </xdr:from>
    <xdr:to>
      <xdr:col>2</xdr:col>
      <xdr:colOff>319191</xdr:colOff>
      <xdr:row>5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14326"/>
          <a:ext cx="3395766" cy="923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530088</xdr:colOff>
      <xdr:row>2</xdr:row>
      <xdr:rowOff>208835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3C2BCF-FE1C-C90B-3614-B71CF59E3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454348" cy="8383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530087</xdr:colOff>
      <xdr:row>2</xdr:row>
      <xdr:rowOff>208835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A3F35B-01E9-4D11-9CAF-79569E2BD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54348" cy="8383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530087</xdr:colOff>
      <xdr:row>2</xdr:row>
      <xdr:rowOff>208835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B1D4C2-7B05-4F4C-BDE9-7BFE22480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54348" cy="8383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530087</xdr:colOff>
      <xdr:row>2</xdr:row>
      <xdr:rowOff>208835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F74CF4-22E9-4956-B392-1B1C59268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54348" cy="8383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530087</xdr:colOff>
      <xdr:row>2</xdr:row>
      <xdr:rowOff>208835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7E753F-7E74-49C2-B351-53898251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54348" cy="8383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530087</xdr:colOff>
      <xdr:row>2</xdr:row>
      <xdr:rowOff>208835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4BEB6D-63C2-444F-A1EF-F07E58B54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54348" cy="8383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530087</xdr:colOff>
      <xdr:row>2</xdr:row>
      <xdr:rowOff>208835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03D4F2-BB44-40EA-A6D6-1837ABA48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54348" cy="8383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165652</xdr:colOff>
      <xdr:row>2</xdr:row>
      <xdr:rowOff>208835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3BB5F4-D1CA-4E45-BBE0-0F04F3A2B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54348" cy="838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showGridLines="0" tabSelected="1" topLeftCell="A10" zoomScaleNormal="100" workbookViewId="0">
      <selection activeCell="J33" sqref="J33"/>
    </sheetView>
  </sheetViews>
  <sheetFormatPr baseColWidth="10" defaultColWidth="11.42578125" defaultRowHeight="12.75" x14ac:dyDescent="0.2"/>
  <cols>
    <col min="1" max="1" width="36.5703125" style="7" customWidth="1"/>
    <col min="2" max="21" width="9.7109375" style="7" customWidth="1"/>
    <col min="22" max="16384" width="11.42578125" style="7"/>
  </cols>
  <sheetData>
    <row r="1" spans="1:1" ht="24.95" customHeight="1" x14ac:dyDescent="0.2">
      <c r="A1" s="6"/>
    </row>
    <row r="2" spans="1:1" ht="24.95" customHeight="1" x14ac:dyDescent="0.2">
      <c r="A2" s="6"/>
    </row>
    <row r="31" spans="10:11" ht="15.75" x14ac:dyDescent="0.2">
      <c r="J31" s="67" t="s">
        <v>967</v>
      </c>
      <c r="K31" s="66"/>
    </row>
  </sheetData>
  <printOptions horizontalCentered="1"/>
  <pageMargins left="0.74803149606299213" right="0.74803149606299213" top="0.39370078740157483" bottom="0.98425196850393704" header="0" footer="0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4">
    <pageSetUpPr fitToPage="1"/>
  </sheetPr>
  <dimension ref="A1:R24"/>
  <sheetViews>
    <sheetView showGridLines="0" zoomScale="115" zoomScaleNormal="115" workbookViewId="0">
      <selection activeCell="N13" sqref="N13"/>
    </sheetView>
  </sheetViews>
  <sheetFormatPr baseColWidth="10" defaultColWidth="11.42578125" defaultRowHeight="12.75" x14ac:dyDescent="0.2"/>
  <cols>
    <col min="1" max="1" width="45.7109375" style="7" customWidth="1"/>
    <col min="2" max="11" width="9.7109375" style="7" customWidth="1"/>
    <col min="12" max="16384" width="11.42578125" style="7"/>
  </cols>
  <sheetData>
    <row r="1" spans="1:18" ht="24.95" customHeight="1" x14ac:dyDescent="0.2">
      <c r="A1" s="33"/>
    </row>
    <row r="2" spans="1:18" ht="24.95" customHeight="1" x14ac:dyDescent="0.2">
      <c r="A2" s="33"/>
    </row>
    <row r="3" spans="1:18" ht="24.95" customHeight="1" x14ac:dyDescent="0.2"/>
    <row r="4" spans="1:18" ht="20.100000000000001" customHeight="1" x14ac:dyDescent="0.2">
      <c r="A4" s="24" t="s">
        <v>956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8" ht="15.75" thickBo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8" s="8" customFormat="1" ht="23.25" customHeight="1" thickBot="1" x14ac:dyDescent="0.25">
      <c r="A6" s="26" t="s">
        <v>13</v>
      </c>
      <c r="B6" s="32">
        <v>2016</v>
      </c>
      <c r="C6" s="34" t="s">
        <v>84</v>
      </c>
      <c r="D6" s="34" t="s">
        <v>85</v>
      </c>
      <c r="E6" s="34" t="s">
        <v>108</v>
      </c>
      <c r="F6" s="34" t="s">
        <v>109</v>
      </c>
      <c r="G6" s="34" t="s">
        <v>113</v>
      </c>
      <c r="H6" s="34" t="s">
        <v>130</v>
      </c>
      <c r="I6" s="34" t="s">
        <v>940</v>
      </c>
      <c r="J6" s="34" t="s">
        <v>959</v>
      </c>
      <c r="K6" s="34" t="s">
        <v>968</v>
      </c>
    </row>
    <row r="7" spans="1:18" s="10" customFormat="1" ht="18.95" customHeight="1" x14ac:dyDescent="0.2">
      <c r="A7" s="9" t="s">
        <v>14</v>
      </c>
      <c r="B7" s="18">
        <v>22433.79723</v>
      </c>
      <c r="C7" s="18">
        <v>22080.21833</v>
      </c>
      <c r="D7" s="18">
        <v>22504.802510000001</v>
      </c>
      <c r="E7" s="18">
        <v>22500.199079999999</v>
      </c>
      <c r="F7" s="18">
        <v>22500.199079999999</v>
      </c>
      <c r="G7" s="18">
        <v>25016.38277</v>
      </c>
      <c r="H7" s="18">
        <v>25859.345999999998</v>
      </c>
      <c r="I7" s="18">
        <v>27481.715410000001</v>
      </c>
      <c r="J7" s="18">
        <v>27466.925179999998</v>
      </c>
      <c r="K7" s="18">
        <v>27473.450929999999</v>
      </c>
      <c r="L7" s="18"/>
      <c r="M7" s="18"/>
      <c r="N7" s="18"/>
      <c r="O7" s="18"/>
      <c r="P7" s="18"/>
      <c r="Q7" s="18"/>
      <c r="R7" s="18"/>
    </row>
    <row r="8" spans="1:18" s="10" customFormat="1" ht="18.95" customHeight="1" x14ac:dyDescent="0.2">
      <c r="A8" s="9" t="s">
        <v>15</v>
      </c>
      <c r="B8" s="18">
        <v>7806.5389400000004</v>
      </c>
      <c r="C8" s="18">
        <v>7805.5889500000003</v>
      </c>
      <c r="D8" s="18">
        <v>8143.7488300000005</v>
      </c>
      <c r="E8" s="18">
        <v>8139.8153499999999</v>
      </c>
      <c r="F8" s="18">
        <v>8139.8153499999999</v>
      </c>
      <c r="G8" s="18">
        <v>9918.2267899999988</v>
      </c>
      <c r="H8" s="18">
        <v>10939.576010000001</v>
      </c>
      <c r="I8" s="18">
        <v>12222.194820000001</v>
      </c>
      <c r="J8" s="18">
        <v>10603.724269999999</v>
      </c>
      <c r="K8" s="18">
        <v>10609.268239999999</v>
      </c>
      <c r="L8" s="18"/>
      <c r="M8" s="18"/>
      <c r="N8" s="18"/>
      <c r="O8" s="18"/>
      <c r="P8" s="18"/>
      <c r="Q8" s="18"/>
      <c r="R8" s="18"/>
    </row>
    <row r="9" spans="1:18" s="10" customFormat="1" ht="18.95" customHeight="1" x14ac:dyDescent="0.2">
      <c r="A9" s="9" t="s">
        <v>16</v>
      </c>
      <c r="B9" s="18">
        <v>33554.520770000003</v>
      </c>
      <c r="C9" s="18">
        <v>32266.236730000001</v>
      </c>
      <c r="D9" s="18">
        <v>31602.252559999997</v>
      </c>
      <c r="E9" s="18">
        <v>31602.244629999997</v>
      </c>
      <c r="F9" s="18">
        <v>31602.244629999997</v>
      </c>
      <c r="G9" s="18">
        <v>31739.626359999998</v>
      </c>
      <c r="H9" s="18">
        <v>30271.231340000002</v>
      </c>
      <c r="I9" s="18">
        <v>31372.317299999999</v>
      </c>
      <c r="J9" s="18">
        <v>31372.288410000001</v>
      </c>
      <c r="K9" s="18">
        <v>31372.538410000001</v>
      </c>
      <c r="L9" s="18"/>
      <c r="M9" s="18"/>
      <c r="N9" s="18"/>
      <c r="O9" s="18"/>
      <c r="P9" s="18"/>
      <c r="Q9" s="18"/>
      <c r="R9" s="18"/>
    </row>
    <row r="10" spans="1:18" s="10" customFormat="1" ht="18.95" customHeight="1" x14ac:dyDescent="0.2">
      <c r="A10" s="9" t="s">
        <v>17</v>
      </c>
      <c r="B10" s="18">
        <v>233681.07522</v>
      </c>
      <c r="C10" s="18">
        <v>237875.95428000001</v>
      </c>
      <c r="D10" s="18">
        <v>246423.67442</v>
      </c>
      <c r="E10" s="18">
        <v>246397.65253999998</v>
      </c>
      <c r="F10" s="18">
        <v>246397.65253999998</v>
      </c>
      <c r="G10" s="18">
        <v>306647.17236999999</v>
      </c>
      <c r="H10" s="18">
        <v>312665.97979999997</v>
      </c>
      <c r="I10" s="18">
        <v>329602.88313999999</v>
      </c>
      <c r="J10" s="18">
        <v>328794.68297000002</v>
      </c>
      <c r="K10" s="18">
        <v>328794.73672000004</v>
      </c>
      <c r="L10" s="18"/>
      <c r="M10" s="18"/>
      <c r="N10" s="18"/>
      <c r="O10" s="18"/>
      <c r="P10" s="18"/>
      <c r="Q10" s="18"/>
      <c r="R10" s="18"/>
    </row>
    <row r="11" spans="1:18" s="10" customFormat="1" ht="20.100000000000001" customHeight="1" x14ac:dyDescent="0.2">
      <c r="A11" s="12" t="s">
        <v>18</v>
      </c>
      <c r="B11" s="20">
        <f t="shared" ref="B11:E11" si="0">SUM(B7:B10)</f>
        <v>297475.93216000003</v>
      </c>
      <c r="C11" s="20">
        <f t="shared" si="0"/>
        <v>300027.99829000002</v>
      </c>
      <c r="D11" s="20">
        <f t="shared" si="0"/>
        <v>308674.47831999999</v>
      </c>
      <c r="E11" s="20">
        <f t="shared" si="0"/>
        <v>308639.91159999999</v>
      </c>
      <c r="F11" s="20">
        <f t="shared" ref="F11" si="1">SUM(F7:F10)</f>
        <v>308639.91159999999</v>
      </c>
      <c r="G11" s="35">
        <f t="shared" ref="G11:H11" si="2">SUM(G7:G10)</f>
        <v>373321.40828999999</v>
      </c>
      <c r="H11" s="35">
        <f t="shared" si="2"/>
        <v>379736.13314999995</v>
      </c>
      <c r="I11" s="35">
        <f t="shared" ref="I11:J11" si="3">SUM(I7:I10)</f>
        <v>400679.11066999997</v>
      </c>
      <c r="J11" s="35">
        <f t="shared" si="3"/>
        <v>398237.62083000003</v>
      </c>
      <c r="K11" s="35">
        <f t="shared" ref="K11" si="4">SUM(K7:K10)</f>
        <v>398249.99430000002</v>
      </c>
      <c r="L11" s="18"/>
      <c r="M11" s="18"/>
      <c r="N11" s="18"/>
      <c r="O11" s="18"/>
      <c r="P11" s="18"/>
      <c r="Q11" s="18"/>
      <c r="R11" s="18"/>
    </row>
    <row r="12" spans="1:18" s="10" customFormat="1" ht="18.95" customHeight="1" x14ac:dyDescent="0.2">
      <c r="A12" s="11" t="s">
        <v>11</v>
      </c>
      <c r="B12" s="19">
        <v>2468.0300000000002</v>
      </c>
      <c r="C12" s="19">
        <v>2367.92</v>
      </c>
      <c r="D12" s="19">
        <v>2276.6799999999998</v>
      </c>
      <c r="E12" s="19">
        <v>2276.6799999999998</v>
      </c>
      <c r="F12" s="19">
        <v>2276.6799999999998</v>
      </c>
      <c r="G12" s="36">
        <v>3889.13</v>
      </c>
      <c r="H12" s="36">
        <v>3922.84</v>
      </c>
      <c r="I12" s="36">
        <v>3964.42</v>
      </c>
      <c r="J12" s="36">
        <v>3964.42</v>
      </c>
      <c r="K12" s="36">
        <v>3964.42</v>
      </c>
      <c r="L12" s="18"/>
      <c r="M12" s="18"/>
      <c r="N12" s="18"/>
      <c r="O12" s="18"/>
      <c r="P12" s="18"/>
      <c r="Q12" s="18"/>
      <c r="R12" s="18"/>
    </row>
    <row r="13" spans="1:18" s="10" customFormat="1" ht="18.95" customHeight="1" x14ac:dyDescent="0.2">
      <c r="A13" s="9" t="s">
        <v>19</v>
      </c>
      <c r="B13" s="18">
        <v>5177.5998799999998</v>
      </c>
      <c r="C13" s="18">
        <v>6649.7248900000004</v>
      </c>
      <c r="D13" s="18">
        <v>7576.8126400000001</v>
      </c>
      <c r="E13" s="18">
        <v>7572.3901399999995</v>
      </c>
      <c r="F13" s="18">
        <v>7572.3901399999995</v>
      </c>
      <c r="G13" s="18">
        <v>10166.278109999999</v>
      </c>
      <c r="H13" s="18">
        <v>11167.20091</v>
      </c>
      <c r="I13" s="18">
        <v>14495.661969999999</v>
      </c>
      <c r="J13" s="18">
        <v>13507.25323</v>
      </c>
      <c r="K13" s="18">
        <v>13509.87976</v>
      </c>
      <c r="L13" s="18"/>
      <c r="M13" s="18"/>
      <c r="N13" s="18"/>
      <c r="O13" s="18"/>
      <c r="P13" s="18"/>
      <c r="Q13" s="18"/>
      <c r="R13" s="18"/>
    </row>
    <row r="14" spans="1:18" s="10" customFormat="1" ht="18.95" customHeight="1" x14ac:dyDescent="0.2">
      <c r="A14" s="9" t="s">
        <v>20</v>
      </c>
      <c r="B14" s="18">
        <v>9362.4367700000003</v>
      </c>
      <c r="C14" s="18">
        <v>9398.0588800000005</v>
      </c>
      <c r="D14" s="18">
        <v>9426.8418499999989</v>
      </c>
      <c r="E14" s="18">
        <v>9419.5735600000007</v>
      </c>
      <c r="F14" s="18">
        <v>9419.5735600000007</v>
      </c>
      <c r="G14" s="18">
        <v>29118.987539999998</v>
      </c>
      <c r="H14" s="18">
        <v>32186.264150000006</v>
      </c>
      <c r="I14" s="18">
        <v>31582.349880000002</v>
      </c>
      <c r="J14" s="18">
        <v>29871.96645</v>
      </c>
      <c r="K14" s="18">
        <v>29856.96645</v>
      </c>
      <c r="L14" s="18"/>
      <c r="M14" s="18"/>
      <c r="N14" s="18"/>
      <c r="O14" s="18"/>
      <c r="P14" s="18"/>
      <c r="Q14" s="18"/>
      <c r="R14" s="18"/>
    </row>
    <row r="15" spans="1:18" s="10" customFormat="1" ht="20.100000000000001" customHeight="1" x14ac:dyDescent="0.2">
      <c r="A15" s="12" t="s">
        <v>21</v>
      </c>
      <c r="B15" s="20">
        <f t="shared" ref="B15:E15" si="5">SUM(B13:B14)</f>
        <v>14540.03665</v>
      </c>
      <c r="C15" s="20">
        <f t="shared" si="5"/>
        <v>16047.783770000002</v>
      </c>
      <c r="D15" s="20">
        <f t="shared" si="5"/>
        <v>17003.654490000001</v>
      </c>
      <c r="E15" s="20">
        <f t="shared" si="5"/>
        <v>16991.9637</v>
      </c>
      <c r="F15" s="20">
        <f t="shared" ref="F15" si="6">SUM(F13:F14)</f>
        <v>16991.9637</v>
      </c>
      <c r="G15" s="35">
        <f t="shared" ref="G15:H15" si="7">SUM(G13:G14)</f>
        <v>39285.265650000001</v>
      </c>
      <c r="H15" s="35">
        <f t="shared" si="7"/>
        <v>43353.465060000002</v>
      </c>
      <c r="I15" s="35">
        <f t="shared" ref="I15:J15" si="8">SUM(I13:I14)</f>
        <v>46078.011850000003</v>
      </c>
      <c r="J15" s="35">
        <f t="shared" si="8"/>
        <v>43379.219680000002</v>
      </c>
      <c r="K15" s="35">
        <f t="shared" ref="K15" si="9">SUM(K13:K14)</f>
        <v>43366.846210000003</v>
      </c>
      <c r="L15" s="18"/>
      <c r="M15" s="18"/>
      <c r="N15" s="18"/>
      <c r="O15" s="18"/>
      <c r="P15" s="18"/>
      <c r="Q15" s="18"/>
      <c r="R15" s="18"/>
    </row>
    <row r="16" spans="1:18" s="13" customFormat="1" ht="20.100000000000001" customHeight="1" x14ac:dyDescent="0.2">
      <c r="A16" s="12" t="s">
        <v>22</v>
      </c>
      <c r="B16" s="20">
        <f t="shared" ref="B16:E16" si="10">B11+B12+B15</f>
        <v>314483.99881000008</v>
      </c>
      <c r="C16" s="20">
        <f t="shared" si="10"/>
        <v>318443.70205999998</v>
      </c>
      <c r="D16" s="20">
        <f t="shared" si="10"/>
        <v>327954.81280999997</v>
      </c>
      <c r="E16" s="20">
        <f t="shared" si="10"/>
        <v>327908.55530000001</v>
      </c>
      <c r="F16" s="20">
        <f t="shared" ref="F16:G16" si="11">F11+F12+F15</f>
        <v>327908.55530000001</v>
      </c>
      <c r="G16" s="35">
        <f t="shared" si="11"/>
        <v>416495.80394000001</v>
      </c>
      <c r="H16" s="35">
        <f t="shared" ref="H16:I16" si="12">H11+H12+H15</f>
        <v>427012.43820999999</v>
      </c>
      <c r="I16" s="35">
        <f t="shared" si="12"/>
        <v>450721.54251999996</v>
      </c>
      <c r="J16" s="35">
        <f t="shared" ref="J16:K16" si="13">J11+J12+J15</f>
        <v>445581.26050999999</v>
      </c>
      <c r="K16" s="35">
        <f t="shared" si="13"/>
        <v>445581.26050999999</v>
      </c>
      <c r="L16" s="18"/>
      <c r="M16" s="18"/>
      <c r="N16" s="18"/>
      <c r="O16" s="18"/>
      <c r="P16" s="18"/>
      <c r="Q16" s="18"/>
      <c r="R16" s="18"/>
    </row>
    <row r="17" spans="1:18" s="10" customFormat="1" ht="18.95" customHeight="1" x14ac:dyDescent="0.2">
      <c r="A17" s="9" t="s">
        <v>23</v>
      </c>
      <c r="B17" s="18">
        <v>37372.29595</v>
      </c>
      <c r="C17" s="18">
        <v>36667.477149999999</v>
      </c>
      <c r="D17" s="18">
        <v>40414.215049999999</v>
      </c>
      <c r="E17" s="18">
        <v>40414.215049999999</v>
      </c>
      <c r="F17" s="18">
        <v>40414.215049999999</v>
      </c>
      <c r="G17" s="18">
        <v>39577.433469999996</v>
      </c>
      <c r="H17" s="18">
        <v>31957.129380000002</v>
      </c>
      <c r="I17" s="18">
        <v>35264.269699999997</v>
      </c>
      <c r="J17" s="18">
        <v>35044.269700000004</v>
      </c>
      <c r="K17" s="18">
        <v>35044.269700000004</v>
      </c>
      <c r="L17" s="18"/>
      <c r="M17" s="18"/>
      <c r="N17" s="18"/>
      <c r="O17" s="18"/>
      <c r="P17" s="18"/>
      <c r="Q17" s="18"/>
      <c r="R17" s="18"/>
    </row>
    <row r="18" spans="1:18" s="10" customFormat="1" ht="18.95" customHeight="1" x14ac:dyDescent="0.2">
      <c r="A18" s="9" t="s">
        <v>24</v>
      </c>
      <c r="B18" s="18">
        <v>84513.728329999998</v>
      </c>
      <c r="C18" s="18">
        <v>88022.150290000005</v>
      </c>
      <c r="D18" s="18">
        <v>81416.056110000005</v>
      </c>
      <c r="E18" s="18">
        <v>81416.056110000005</v>
      </c>
      <c r="F18" s="18">
        <v>81416.056110000005</v>
      </c>
      <c r="G18" s="18">
        <v>94410.637359999993</v>
      </c>
      <c r="H18" s="18">
        <v>68138.195629999973</v>
      </c>
      <c r="I18" s="18">
        <v>97557.494879999998</v>
      </c>
      <c r="J18" s="18">
        <v>97557.494879999998</v>
      </c>
      <c r="K18" s="18">
        <v>97557.494879999998</v>
      </c>
      <c r="L18" s="18"/>
      <c r="M18" s="18"/>
      <c r="N18" s="18"/>
      <c r="O18" s="18"/>
      <c r="P18" s="18"/>
      <c r="Q18" s="18"/>
      <c r="R18" s="18"/>
    </row>
    <row r="19" spans="1:18" s="10" customFormat="1" ht="20.100000000000001" customHeight="1" x14ac:dyDescent="0.2">
      <c r="A19" s="12" t="s">
        <v>25</v>
      </c>
      <c r="B19" s="20">
        <f t="shared" ref="B19:E19" si="14">SUM(B17:B18)</f>
        <v>121886.02428</v>
      </c>
      <c r="C19" s="20">
        <f t="shared" si="14"/>
        <v>124689.62744000001</v>
      </c>
      <c r="D19" s="20">
        <f t="shared" si="14"/>
        <v>121830.27116</v>
      </c>
      <c r="E19" s="20">
        <f t="shared" si="14"/>
        <v>121830.27116</v>
      </c>
      <c r="F19" s="20">
        <f t="shared" ref="F19:G19" si="15">SUM(F17:F18)</f>
        <v>121830.27116</v>
      </c>
      <c r="G19" s="35">
        <f t="shared" si="15"/>
        <v>133988.07082999998</v>
      </c>
      <c r="H19" s="35">
        <f t="shared" ref="H19:I19" si="16">SUM(H17:H18)</f>
        <v>100095.32500999997</v>
      </c>
      <c r="I19" s="35">
        <f t="shared" si="16"/>
        <v>132821.76457999999</v>
      </c>
      <c r="J19" s="35">
        <f t="shared" ref="J19:K19" si="17">SUM(J17:J18)</f>
        <v>132601.76458000002</v>
      </c>
      <c r="K19" s="35">
        <f t="shared" si="17"/>
        <v>132601.76458000002</v>
      </c>
      <c r="L19" s="18"/>
      <c r="M19" s="18"/>
      <c r="N19" s="18"/>
      <c r="O19" s="18"/>
      <c r="P19" s="18"/>
      <c r="Q19" s="18"/>
      <c r="R19" s="18"/>
    </row>
    <row r="20" spans="1:18" s="15" customFormat="1" ht="23.1" customHeight="1" x14ac:dyDescent="0.25">
      <c r="A20" s="12" t="s">
        <v>26</v>
      </c>
      <c r="B20" s="21">
        <f t="shared" ref="B20:E20" si="18">B16+B19</f>
        <v>436370.02309000009</v>
      </c>
      <c r="C20" s="21">
        <f t="shared" si="18"/>
        <v>443133.32949999999</v>
      </c>
      <c r="D20" s="21">
        <f t="shared" si="18"/>
        <v>449785.08396999998</v>
      </c>
      <c r="E20" s="21">
        <f t="shared" si="18"/>
        <v>449738.82646000001</v>
      </c>
      <c r="F20" s="21">
        <f t="shared" ref="F20:G20" si="19">F16+F19</f>
        <v>449738.82646000001</v>
      </c>
      <c r="G20" s="37">
        <f t="shared" si="19"/>
        <v>550483.87476999999</v>
      </c>
      <c r="H20" s="37">
        <f t="shared" ref="H20:I20" si="20">H16+H19</f>
        <v>527107.76321999996</v>
      </c>
      <c r="I20" s="37">
        <f t="shared" si="20"/>
        <v>583543.30709999998</v>
      </c>
      <c r="J20" s="37">
        <f t="shared" ref="J20:K20" si="21">J16+J19</f>
        <v>578183.02509000001</v>
      </c>
      <c r="K20" s="37">
        <f t="shared" si="21"/>
        <v>578183.02509000001</v>
      </c>
      <c r="L20" s="18"/>
      <c r="M20" s="18"/>
      <c r="N20" s="18"/>
      <c r="O20" s="18"/>
      <c r="P20" s="18"/>
      <c r="Q20" s="18"/>
      <c r="R20" s="18"/>
    </row>
    <row r="21" spans="1:18" s="15" customFormat="1" ht="19.149999999999999" customHeight="1" x14ac:dyDescent="0.25">
      <c r="A21" s="9"/>
      <c r="L21" s="18"/>
      <c r="M21" s="18"/>
      <c r="N21" s="18"/>
      <c r="O21" s="18"/>
      <c r="P21" s="18"/>
      <c r="Q21" s="18"/>
      <c r="R21" s="18"/>
    </row>
    <row r="22" spans="1:18" s="15" customFormat="1" ht="19.149999999999999" customHeight="1" x14ac:dyDescent="0.25">
      <c r="A22" s="9"/>
      <c r="L22" s="18"/>
      <c r="M22" s="18"/>
      <c r="N22" s="18"/>
      <c r="O22" s="18"/>
      <c r="P22" s="18"/>
      <c r="Q22" s="18"/>
      <c r="R22" s="18"/>
    </row>
    <row r="23" spans="1:18" s="69" customFormat="1" x14ac:dyDescent="0.2">
      <c r="A23" s="17" t="s">
        <v>27</v>
      </c>
      <c r="L23" s="18"/>
      <c r="M23" s="18"/>
      <c r="N23" s="18"/>
      <c r="O23" s="18"/>
      <c r="P23" s="18"/>
      <c r="Q23" s="18"/>
      <c r="R23" s="18"/>
    </row>
    <row r="24" spans="1:18" s="69" customFormat="1" x14ac:dyDescent="0.2">
      <c r="A24" s="73" t="s">
        <v>39</v>
      </c>
    </row>
  </sheetData>
  <phoneticPr fontId="0" type="noConversion"/>
  <printOptions horizontalCentered="1"/>
  <pageMargins left="0.75" right="0.75" top="0.39370078740157483" bottom="1" header="0" footer="0"/>
  <pageSetup paperSize="9" scale="92" orientation="landscape" r:id="rId1"/>
  <headerFooter alignWithMargins="0"/>
  <ignoredErrors>
    <ignoredError sqref="B15:H15 B11" formulaRange="1"/>
    <ignoredError sqref="C6:D6 G6:H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9">
    <pageSetUpPr fitToPage="1"/>
  </sheetPr>
  <dimension ref="A1:K17"/>
  <sheetViews>
    <sheetView showGridLines="0" zoomScale="115" zoomScaleNormal="115" workbookViewId="0">
      <selection activeCell="J33" sqref="J33"/>
    </sheetView>
  </sheetViews>
  <sheetFormatPr baseColWidth="10" defaultColWidth="11.42578125" defaultRowHeight="12.75" x14ac:dyDescent="0.2"/>
  <cols>
    <col min="1" max="1" width="45.7109375" style="7" customWidth="1"/>
    <col min="2" max="11" width="9.7109375" style="7" customWidth="1"/>
    <col min="12" max="16384" width="11.42578125" style="7"/>
  </cols>
  <sheetData>
    <row r="1" spans="1:11" ht="24.95" customHeight="1" x14ac:dyDescent="0.2">
      <c r="A1" s="33"/>
    </row>
    <row r="2" spans="1:11" ht="24.95" customHeight="1" x14ac:dyDescent="0.2">
      <c r="A2" s="33"/>
    </row>
    <row r="3" spans="1:11" ht="24.95" customHeight="1" x14ac:dyDescent="0.2"/>
    <row r="4" spans="1:11" ht="20.100000000000001" customHeight="1" x14ac:dyDescent="0.2">
      <c r="A4" s="24" t="s">
        <v>957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15.75" thickBo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s="8" customFormat="1" ht="23.25" customHeight="1" thickBot="1" x14ac:dyDescent="0.25">
      <c r="A6" s="26" t="s">
        <v>53</v>
      </c>
      <c r="B6" s="32">
        <v>2016</v>
      </c>
      <c r="C6" s="34" t="s">
        <v>84</v>
      </c>
      <c r="D6" s="34" t="s">
        <v>85</v>
      </c>
      <c r="E6" s="34" t="s">
        <v>108</v>
      </c>
      <c r="F6" s="34" t="s">
        <v>109</v>
      </c>
      <c r="G6" s="34" t="s">
        <v>113</v>
      </c>
      <c r="H6" s="34" t="s">
        <v>130</v>
      </c>
      <c r="I6" s="34" t="s">
        <v>940</v>
      </c>
      <c r="J6" s="34" t="s">
        <v>959</v>
      </c>
      <c r="K6" s="34" t="s">
        <v>968</v>
      </c>
    </row>
    <row r="7" spans="1:11" s="10" customFormat="1" ht="18.95" customHeight="1" x14ac:dyDescent="0.2">
      <c r="A7" s="23" t="s">
        <v>79</v>
      </c>
      <c r="B7" s="18">
        <f>'12.2'!B7+'12.3'!B7</f>
        <v>2872.6074800000001</v>
      </c>
      <c r="C7" s="18">
        <f>'12.2'!C7+'12.3'!C7</f>
        <v>2778.8895700000003</v>
      </c>
      <c r="D7" s="18">
        <f>'12.2'!D7+'12.3'!D7</f>
        <v>2849.6688999999997</v>
      </c>
      <c r="E7" s="18">
        <f>'12.2'!E7+'12.3'!E7</f>
        <v>3029.7491499999996</v>
      </c>
      <c r="F7" s="18">
        <f>'12.2'!F7+'12.3'!F7</f>
        <v>3029.7491499999996</v>
      </c>
      <c r="G7" s="18">
        <f>'12.2'!G7+'12.3'!G7</f>
        <v>14026.62743</v>
      </c>
      <c r="H7" s="18">
        <f>'12.2'!H7+'12.3'!H7</f>
        <v>10629.6667</v>
      </c>
      <c r="I7" s="18">
        <f>'12.2'!I7+'12.3'!I7</f>
        <v>12363.719859999999</v>
      </c>
      <c r="J7" s="18">
        <f>'12.2'!J7+'12.3'!J7</f>
        <v>12252.152470000001</v>
      </c>
      <c r="K7" s="18">
        <f>'12.2'!K7+'12.3'!K7</f>
        <v>11937.17942</v>
      </c>
    </row>
    <row r="8" spans="1:11" s="10" customFormat="1" ht="18.95" customHeight="1" x14ac:dyDescent="0.2">
      <c r="A8" s="23" t="s">
        <v>54</v>
      </c>
      <c r="B8" s="18">
        <f>'12.2'!B8+'12.3'!B8</f>
        <v>23533.933379999999</v>
      </c>
      <c r="C8" s="18">
        <f>'12.2'!C8+'12.3'!C8</f>
        <v>24273.94484</v>
      </c>
      <c r="D8" s="18">
        <f>'12.2'!D8+'12.3'!D8</f>
        <v>25979.857940000002</v>
      </c>
      <c r="E8" s="18">
        <f>'12.2'!E8+'12.3'!E8</f>
        <v>25979.721939999999</v>
      </c>
      <c r="F8" s="18">
        <f>'12.2'!F8+'12.3'!F8</f>
        <v>25979.721939999999</v>
      </c>
      <c r="G8" s="18">
        <f>'12.2'!G8+'12.3'!G8</f>
        <v>52213.567860000003</v>
      </c>
      <c r="H8" s="18">
        <f>'12.2'!H8+'12.3'!H8</f>
        <v>50541.653969999999</v>
      </c>
      <c r="I8" s="18">
        <f>'12.2'!I8+'12.3'!I8</f>
        <v>44380.647870000001</v>
      </c>
      <c r="J8" s="18">
        <f>'12.2'!J8+'12.3'!J8</f>
        <v>42519.85787</v>
      </c>
      <c r="K8" s="18">
        <f>'12.2'!K8+'12.3'!K8</f>
        <v>42519.85787</v>
      </c>
    </row>
    <row r="9" spans="1:11" s="10" customFormat="1" ht="18.95" customHeight="1" x14ac:dyDescent="0.2">
      <c r="A9" s="23" t="s">
        <v>110</v>
      </c>
      <c r="B9" s="18">
        <f>'12.2'!B9+'12.3'!B9</f>
        <v>17017.228790000001</v>
      </c>
      <c r="C9" s="18">
        <f>'12.2'!C9+'12.3'!C9</f>
        <v>16749.686890000001</v>
      </c>
      <c r="D9" s="18">
        <f>'12.2'!D9+'12.3'!D9</f>
        <v>16991.448909999999</v>
      </c>
      <c r="E9" s="18">
        <f>'12.2'!E9+'12.3'!E9</f>
        <v>16987.584910000001</v>
      </c>
      <c r="F9" s="18">
        <f>'12.2'!F9+'12.3'!F9</f>
        <v>16987.584910000001</v>
      </c>
      <c r="G9" s="18">
        <f>'12.2'!G9+'12.3'!G9</f>
        <v>19943.621209999998</v>
      </c>
      <c r="H9" s="18">
        <f>'12.2'!H9+'12.3'!H9</f>
        <v>23971.520680000001</v>
      </c>
      <c r="I9" s="18">
        <f>'12.2'!I9+'12.3'!I9</f>
        <v>25016.197229999998</v>
      </c>
      <c r="J9" s="18">
        <f>'12.2'!J9+'12.3'!J9</f>
        <v>24799.775530000003</v>
      </c>
      <c r="K9" s="18">
        <f>'12.2'!K9+'12.3'!K9</f>
        <v>24799.775530000003</v>
      </c>
    </row>
    <row r="10" spans="1:11" s="10" customFormat="1" ht="18.95" customHeight="1" x14ac:dyDescent="0.2">
      <c r="A10" s="23" t="s">
        <v>55</v>
      </c>
      <c r="B10" s="18">
        <f>'12.2'!B10+'12.3'!B10</f>
        <v>11553.980009999999</v>
      </c>
      <c r="C10" s="18">
        <f>'12.2'!C10+'12.3'!C10</f>
        <v>11500.85853</v>
      </c>
      <c r="D10" s="18">
        <f>'12.2'!D10+'12.3'!D10</f>
        <v>12141.450209999999</v>
      </c>
      <c r="E10" s="18">
        <f>'12.2'!E10+'12.3'!E10</f>
        <v>12136.440210000001</v>
      </c>
      <c r="F10" s="18">
        <f>'12.2'!F10+'12.3'!F10</f>
        <v>12136.440210000001</v>
      </c>
      <c r="G10" s="18">
        <f>'12.2'!G10+'12.3'!G10</f>
        <v>15055.905620000001</v>
      </c>
      <c r="H10" s="18">
        <f>'12.2'!H10+'12.3'!H10</f>
        <v>17584.91546</v>
      </c>
      <c r="I10" s="18">
        <f>'12.2'!I10+'12.3'!I10</f>
        <v>17205.66806</v>
      </c>
      <c r="J10" s="18">
        <f>'12.2'!J10+'12.3'!J10</f>
        <v>17134.81741</v>
      </c>
      <c r="K10" s="18">
        <f>'12.2'!K10+'12.3'!K10</f>
        <v>17134.81741</v>
      </c>
    </row>
    <row r="11" spans="1:11" s="10" customFormat="1" ht="18.95" customHeight="1" x14ac:dyDescent="0.2">
      <c r="A11" s="23" t="s">
        <v>78</v>
      </c>
      <c r="B11" s="18">
        <f>'12.2'!B11+'12.3'!B11</f>
        <v>172674.20668999999</v>
      </c>
      <c r="C11" s="18">
        <f>'12.2'!C11+'12.3'!C11</f>
        <v>177289.72649</v>
      </c>
      <c r="D11" s="18">
        <f>'12.2'!D11+'12.3'!D11</f>
        <v>182958.90113000001</v>
      </c>
      <c r="E11" s="18">
        <f>'12.2'!E11+'12.3'!E11</f>
        <v>182958.90113000001</v>
      </c>
      <c r="F11" s="18">
        <f>'12.2'!F11+'12.3'!F11</f>
        <v>182958.90113000001</v>
      </c>
      <c r="G11" s="18">
        <f>'12.2'!G11+'12.3'!G11</f>
        <v>216271.71554</v>
      </c>
      <c r="H11" s="18">
        <f>'12.2'!H11+'12.3'!H11</f>
        <v>222353.84474</v>
      </c>
      <c r="I11" s="18">
        <f>'12.2'!I11+'12.3'!I11</f>
        <v>242377.26757</v>
      </c>
      <c r="J11" s="18">
        <f>'12.2'!J11+'12.3'!J11</f>
        <v>242119.60326</v>
      </c>
      <c r="K11" s="18">
        <f>'12.2'!K11+'12.3'!K11</f>
        <v>242119.63006</v>
      </c>
    </row>
    <row r="12" spans="1:11" s="10" customFormat="1" ht="18.95" customHeight="1" x14ac:dyDescent="0.2">
      <c r="A12" s="23" t="s">
        <v>56</v>
      </c>
      <c r="B12" s="18">
        <f>'12.2'!B12+'12.3'!B12</f>
        <v>15391.548139999999</v>
      </c>
      <c r="C12" s="18">
        <f>'12.2'!C12+'12.3'!C12</f>
        <v>14680.88884</v>
      </c>
      <c r="D12" s="18">
        <f>'12.2'!D12+'12.3'!D12</f>
        <v>14929.171179999999</v>
      </c>
      <c r="E12" s="18">
        <f>'12.2'!E12+'12.3'!E12</f>
        <v>14724.810759999998</v>
      </c>
      <c r="F12" s="18">
        <f>'12.2'!F12+'12.3'!F12</f>
        <v>14724.810759999998</v>
      </c>
      <c r="G12" s="18">
        <f>'12.2'!G12+'12.3'!G12</f>
        <v>18254.704249999999</v>
      </c>
      <c r="H12" s="18">
        <f>'12.2'!H12+'12.3'!H12</f>
        <v>19770.624399999997</v>
      </c>
      <c r="I12" s="18">
        <f>'12.2'!I12+'12.3'!I12</f>
        <v>19841.694930000001</v>
      </c>
      <c r="J12" s="18">
        <f>'12.2'!J12+'12.3'!J12</f>
        <v>19840.40538</v>
      </c>
      <c r="K12" s="18">
        <f>'12.2'!K12+'12.3'!K12</f>
        <v>20140.40538</v>
      </c>
    </row>
    <row r="13" spans="1:11" s="15" customFormat="1" ht="23.1" customHeight="1" x14ac:dyDescent="0.25">
      <c r="A13" s="22" t="s">
        <v>57</v>
      </c>
      <c r="B13" s="21">
        <f>SUM(B7:B12)</f>
        <v>243043.50448999999</v>
      </c>
      <c r="C13" s="37">
        <f>'12.2'!C13+'12.3'!C13</f>
        <v>247273.99516000002</v>
      </c>
      <c r="D13" s="37">
        <f>'12.2'!D13+'12.3'!D13</f>
        <v>255850.49826999998</v>
      </c>
      <c r="E13" s="37">
        <f>'12.2'!E13+'12.3'!E13</f>
        <v>255817.20809999999</v>
      </c>
      <c r="F13" s="37">
        <f>'12.2'!F13+'12.3'!F13</f>
        <v>255817.20809999999</v>
      </c>
      <c r="G13" s="37">
        <f>'12.2'!G13+'12.3'!G13</f>
        <v>335766.14191000001</v>
      </c>
      <c r="H13" s="37">
        <f>'12.2'!H13+'12.3'!H13</f>
        <v>344852.22594999999</v>
      </c>
      <c r="I13" s="37">
        <f>'12.2'!I13+'12.3'!I13</f>
        <v>361185.19551999995</v>
      </c>
      <c r="J13" s="37">
        <f>'12.2'!J13+'12.3'!J13</f>
        <v>358666.61192</v>
      </c>
      <c r="K13" s="37">
        <f>'12.2'!K13+'12.3'!K13</f>
        <v>358651.66567000002</v>
      </c>
    </row>
    <row r="14" spans="1:11" s="15" customFormat="1" ht="19.149999999999999" customHeight="1" x14ac:dyDescent="0.25">
      <c r="A14" s="9"/>
    </row>
    <row r="15" spans="1:11" s="15" customFormat="1" ht="19.149999999999999" customHeight="1" x14ac:dyDescent="0.25">
      <c r="A15" s="9"/>
    </row>
    <row r="16" spans="1:11" s="69" customFormat="1" x14ac:dyDescent="0.2">
      <c r="A16" s="17" t="s">
        <v>27</v>
      </c>
    </row>
    <row r="17" spans="1:1" s="69" customFormat="1" x14ac:dyDescent="0.2">
      <c r="A17" s="73" t="s">
        <v>39</v>
      </c>
    </row>
  </sheetData>
  <phoneticPr fontId="0" type="noConversion"/>
  <printOptions horizontalCentered="1"/>
  <pageMargins left="0.75" right="0.75" top="0.39370078740157483" bottom="1" header="0" footer="0"/>
  <pageSetup paperSize="9" scale="92" orientation="landscape" r:id="rId1"/>
  <headerFooter alignWithMargins="0"/>
  <ignoredErrors>
    <ignoredError sqref="C6:D6 G6:H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1">
    <pageSetUpPr fitToPage="1"/>
  </sheetPr>
  <dimension ref="A1:T30"/>
  <sheetViews>
    <sheetView showGridLines="0" zoomScale="115" zoomScaleNormal="115" workbookViewId="0">
      <selection activeCell="J33" sqref="J33"/>
    </sheetView>
  </sheetViews>
  <sheetFormatPr baseColWidth="10" defaultColWidth="11.42578125" defaultRowHeight="12.75" x14ac:dyDescent="0.2"/>
  <cols>
    <col min="1" max="1" width="45.7109375" style="7" customWidth="1"/>
    <col min="2" max="11" width="9.7109375" style="7" customWidth="1"/>
    <col min="12" max="13" width="11.42578125" style="7"/>
    <col min="14" max="15" width="16.85546875" style="7" bestFit="1" customWidth="1"/>
    <col min="16" max="16384" width="11.42578125" style="7"/>
  </cols>
  <sheetData>
    <row r="1" spans="1:20" ht="24.95" customHeight="1" x14ac:dyDescent="0.2">
      <c r="A1" s="33"/>
    </row>
    <row r="2" spans="1:20" ht="24.95" customHeight="1" x14ac:dyDescent="0.2">
      <c r="A2" s="33"/>
    </row>
    <row r="3" spans="1:20" ht="24.95" customHeight="1" x14ac:dyDescent="0.2"/>
    <row r="4" spans="1:20" ht="20.100000000000001" customHeight="1" x14ac:dyDescent="0.2">
      <c r="A4" s="24" t="s">
        <v>71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20" ht="15.75" thickBo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20" s="8" customFormat="1" ht="23.25" customHeight="1" thickBot="1" x14ac:dyDescent="0.25">
      <c r="A6" s="26" t="s">
        <v>53</v>
      </c>
      <c r="B6" s="32">
        <v>2016</v>
      </c>
      <c r="C6" s="34" t="s">
        <v>84</v>
      </c>
      <c r="D6" s="34" t="s">
        <v>85</v>
      </c>
      <c r="E6" s="34" t="s">
        <v>108</v>
      </c>
      <c r="F6" s="34" t="s">
        <v>109</v>
      </c>
      <c r="G6" s="34" t="s">
        <v>113</v>
      </c>
      <c r="H6" s="34" t="s">
        <v>130</v>
      </c>
      <c r="I6" s="34" t="s">
        <v>940</v>
      </c>
      <c r="J6" s="34" t="s">
        <v>959</v>
      </c>
      <c r="K6" s="34" t="s">
        <v>968</v>
      </c>
    </row>
    <row r="7" spans="1:20" s="10" customFormat="1" ht="18.95" customHeight="1" x14ac:dyDescent="0.2">
      <c r="A7" s="23" t="s">
        <v>82</v>
      </c>
      <c r="B7" s="18">
        <v>1687.92</v>
      </c>
      <c r="C7" s="18">
        <v>1582.9983</v>
      </c>
      <c r="D7" s="18">
        <v>2218.3431299999997</v>
      </c>
      <c r="E7" s="18">
        <v>2202.8816699999998</v>
      </c>
      <c r="F7" s="18">
        <v>2202.8816699999998</v>
      </c>
      <c r="G7" s="18">
        <v>2568.4146000000001</v>
      </c>
      <c r="H7" s="18">
        <v>2779.7773999999999</v>
      </c>
      <c r="I7" s="18">
        <v>3072.27621</v>
      </c>
      <c r="J7" s="18">
        <v>3024.8362900000002</v>
      </c>
      <c r="K7" s="18">
        <v>3024.8632400000001</v>
      </c>
      <c r="N7" s="70"/>
      <c r="O7" s="70"/>
    </row>
    <row r="8" spans="1:20" s="10" customFormat="1" ht="18.95" customHeight="1" x14ac:dyDescent="0.2">
      <c r="A8" s="23" t="s">
        <v>58</v>
      </c>
      <c r="B8" s="18">
        <v>21823.18419</v>
      </c>
      <c r="C8" s="18">
        <v>22392.708360000001</v>
      </c>
      <c r="D8" s="18">
        <v>23656.602360000001</v>
      </c>
      <c r="E8" s="18">
        <v>23656.466359999999</v>
      </c>
      <c r="F8" s="18">
        <v>23656.466359999999</v>
      </c>
      <c r="G8" s="18">
        <v>45062.930820000001</v>
      </c>
      <c r="H8" s="18">
        <v>40014.850149999998</v>
      </c>
      <c r="I8" s="18">
        <v>34893.529889999998</v>
      </c>
      <c r="J8" s="18">
        <v>34451.88162</v>
      </c>
      <c r="K8" s="18">
        <v>34451.88162</v>
      </c>
      <c r="N8" s="70"/>
      <c r="O8" s="70"/>
    </row>
    <row r="9" spans="1:20" s="10" customFormat="1" ht="18.95" customHeight="1" x14ac:dyDescent="0.2">
      <c r="A9" s="9" t="s">
        <v>111</v>
      </c>
      <c r="B9" s="18">
        <v>16906.16821</v>
      </c>
      <c r="C9" s="18">
        <v>16659.049190000002</v>
      </c>
      <c r="D9" s="18">
        <v>16862.910239999997</v>
      </c>
      <c r="E9" s="18">
        <v>16859.04624</v>
      </c>
      <c r="F9" s="18">
        <v>16859.04624</v>
      </c>
      <c r="G9" s="18">
        <v>18600.850539999999</v>
      </c>
      <c r="H9" s="18">
        <v>21821.671600000001</v>
      </c>
      <c r="I9" s="18">
        <v>23265.650379999999</v>
      </c>
      <c r="J9" s="18">
        <v>23239.220260000002</v>
      </c>
      <c r="K9" s="18">
        <v>23239.220260000002</v>
      </c>
      <c r="N9" s="70"/>
      <c r="O9" s="70"/>
    </row>
    <row r="10" spans="1:20" s="10" customFormat="1" ht="18.95" customHeight="1" x14ac:dyDescent="0.2">
      <c r="A10" s="9" t="s">
        <v>59</v>
      </c>
      <c r="B10" s="18">
        <v>6308.5672599999998</v>
      </c>
      <c r="C10" s="18">
        <v>6305.3858499999997</v>
      </c>
      <c r="D10" s="18">
        <v>6956.741</v>
      </c>
      <c r="E10" s="18">
        <v>6951.7309999999998</v>
      </c>
      <c r="F10" s="18">
        <v>6951.7309999999998</v>
      </c>
      <c r="G10" s="18">
        <v>6962.9340099999999</v>
      </c>
      <c r="H10" s="18">
        <v>6866.9389300000003</v>
      </c>
      <c r="I10" s="18">
        <v>6982.4861199999996</v>
      </c>
      <c r="J10" s="18">
        <v>6945.4461200000005</v>
      </c>
      <c r="K10" s="18">
        <v>6945.4461200000005</v>
      </c>
      <c r="N10" s="70"/>
      <c r="O10" s="70"/>
    </row>
    <row r="11" spans="1:20" s="10" customFormat="1" ht="18.95" customHeight="1" x14ac:dyDescent="0.2">
      <c r="A11" s="9" t="s">
        <v>60</v>
      </c>
      <c r="B11" s="18">
        <v>172086.32663</v>
      </c>
      <c r="C11" s="18">
        <v>176812.27996000001</v>
      </c>
      <c r="D11" s="18">
        <v>182473.83866000001</v>
      </c>
      <c r="E11" s="18">
        <v>182473.83866000001</v>
      </c>
      <c r="F11" s="18">
        <v>182473.83866000001</v>
      </c>
      <c r="G11" s="18">
        <v>215625.72863</v>
      </c>
      <c r="H11" s="18">
        <v>221725.77506000001</v>
      </c>
      <c r="I11" s="18">
        <v>241808.02059</v>
      </c>
      <c r="J11" s="18">
        <v>241553.66828000001</v>
      </c>
      <c r="K11" s="18">
        <v>241553.69508</v>
      </c>
      <c r="N11" s="70"/>
      <c r="O11" s="70"/>
    </row>
    <row r="12" spans="1:20" s="10" customFormat="1" ht="18.95" customHeight="1" x14ac:dyDescent="0.2">
      <c r="A12" s="9" t="s">
        <v>61</v>
      </c>
      <c r="B12" s="18">
        <v>14868.90143</v>
      </c>
      <c r="C12" s="18">
        <v>14123.51462</v>
      </c>
      <c r="D12" s="18">
        <v>14255.221029999999</v>
      </c>
      <c r="E12" s="18">
        <v>14253.670609999999</v>
      </c>
      <c r="F12" s="18">
        <v>14253.670609999999</v>
      </c>
      <c r="G12" s="18">
        <v>17826.295770000001</v>
      </c>
      <c r="H12" s="18">
        <v>19456.948659999998</v>
      </c>
      <c r="I12" s="18">
        <v>19580.882450000001</v>
      </c>
      <c r="J12" s="18">
        <v>19579.5929</v>
      </c>
      <c r="K12" s="18">
        <v>19579.5929</v>
      </c>
      <c r="M12" s="68"/>
      <c r="N12" s="71"/>
      <c r="O12" s="71"/>
    </row>
    <row r="13" spans="1:20" s="15" customFormat="1" ht="23.1" customHeight="1" x14ac:dyDescent="0.25">
      <c r="A13" s="22" t="s">
        <v>62</v>
      </c>
      <c r="B13" s="21">
        <f t="shared" ref="B13:E13" si="0">SUM(B7:B12)</f>
        <v>233681.06771999999</v>
      </c>
      <c r="C13" s="21">
        <f t="shared" si="0"/>
        <v>237875.93628000002</v>
      </c>
      <c r="D13" s="21">
        <f t="shared" si="0"/>
        <v>246423.65641999998</v>
      </c>
      <c r="E13" s="21">
        <f t="shared" si="0"/>
        <v>246397.63454</v>
      </c>
      <c r="F13" s="21">
        <f t="shared" ref="F13:G13" si="1">SUM(F7:F12)</f>
        <v>246397.63454</v>
      </c>
      <c r="G13" s="37">
        <f t="shared" si="1"/>
        <v>306647.15437</v>
      </c>
      <c r="H13" s="37">
        <f t="shared" ref="H13:I13" si="2">SUM(H7:H12)</f>
        <v>312665.96179999999</v>
      </c>
      <c r="I13" s="37">
        <f t="shared" si="2"/>
        <v>329602.84563999996</v>
      </c>
      <c r="J13" s="37">
        <f t="shared" ref="J13:K13" si="3">SUM(J7:J12)</f>
        <v>328794.64546999999</v>
      </c>
      <c r="K13" s="37">
        <f t="shared" si="3"/>
        <v>328794.69922000001</v>
      </c>
      <c r="L13" s="68"/>
      <c r="M13" s="68"/>
      <c r="N13" s="71"/>
      <c r="O13" s="71"/>
      <c r="P13" s="68"/>
      <c r="Q13" s="68"/>
      <c r="R13" s="68"/>
      <c r="S13" s="68"/>
      <c r="T13" s="68"/>
    </row>
    <row r="14" spans="1:20" s="15" customFormat="1" ht="19.149999999999999" customHeight="1" x14ac:dyDescent="0.25">
      <c r="A14" s="9"/>
    </row>
    <row r="15" spans="1:20" s="15" customFormat="1" ht="19.149999999999999" customHeight="1" x14ac:dyDescent="0.25">
      <c r="A15" s="9"/>
    </row>
    <row r="16" spans="1:20" s="69" customFormat="1" x14ac:dyDescent="0.2">
      <c r="A16" s="17" t="s">
        <v>27</v>
      </c>
    </row>
    <row r="17" spans="1:20" s="69" customFormat="1" x14ac:dyDescent="0.2">
      <c r="A17" s="73" t="s">
        <v>39</v>
      </c>
    </row>
    <row r="18" spans="1:20" x14ac:dyDescent="0.2">
      <c r="L18" s="69"/>
      <c r="M18" s="69"/>
      <c r="N18" s="69"/>
      <c r="O18" s="69"/>
      <c r="P18" s="69"/>
      <c r="Q18" s="69"/>
      <c r="R18" s="69"/>
      <c r="S18" s="69"/>
      <c r="T18" s="69"/>
    </row>
    <row r="19" spans="1:20" x14ac:dyDescent="0.2">
      <c r="L19" s="69"/>
      <c r="M19" s="69"/>
      <c r="N19" s="69"/>
      <c r="O19" s="69"/>
      <c r="P19" s="69"/>
      <c r="Q19" s="69"/>
      <c r="R19" s="69"/>
      <c r="S19" s="69"/>
      <c r="T19" s="69"/>
    </row>
    <row r="20" spans="1:20" x14ac:dyDescent="0.2">
      <c r="L20" s="69"/>
      <c r="M20" s="69"/>
      <c r="N20" s="69"/>
      <c r="O20" s="69"/>
      <c r="P20" s="69"/>
      <c r="Q20" s="69"/>
      <c r="R20" s="69"/>
      <c r="S20" s="69"/>
      <c r="T20" s="69"/>
    </row>
    <row r="21" spans="1:20" x14ac:dyDescent="0.2">
      <c r="L21" s="69"/>
      <c r="M21" s="69"/>
      <c r="N21" s="69"/>
      <c r="O21" s="69"/>
      <c r="P21" s="69"/>
      <c r="Q21" s="69"/>
      <c r="R21" s="69"/>
      <c r="S21" s="69"/>
      <c r="T21" s="69"/>
    </row>
    <row r="22" spans="1:20" x14ac:dyDescent="0.2">
      <c r="L22" s="69"/>
      <c r="M22" s="69"/>
      <c r="N22" s="69"/>
      <c r="O22" s="69"/>
      <c r="P22" s="69"/>
      <c r="Q22" s="69"/>
      <c r="R22" s="69"/>
      <c r="S22" s="69"/>
      <c r="T22" s="69"/>
    </row>
    <row r="23" spans="1:20" x14ac:dyDescent="0.2">
      <c r="L23" s="69"/>
      <c r="M23" s="69"/>
      <c r="N23" s="69"/>
      <c r="O23" s="69"/>
      <c r="P23" s="69"/>
      <c r="Q23" s="69"/>
      <c r="R23" s="69"/>
      <c r="S23" s="69"/>
      <c r="T23" s="69"/>
    </row>
    <row r="24" spans="1:20" x14ac:dyDescent="0.2">
      <c r="L24" s="69"/>
      <c r="M24" s="69"/>
      <c r="N24" s="69"/>
      <c r="O24" s="69"/>
      <c r="P24" s="69"/>
      <c r="Q24" s="69"/>
      <c r="R24" s="69"/>
      <c r="S24" s="69"/>
      <c r="T24" s="69"/>
    </row>
    <row r="25" spans="1:20" x14ac:dyDescent="0.2">
      <c r="L25" s="69"/>
      <c r="M25" s="69"/>
      <c r="N25" s="69"/>
      <c r="O25" s="69"/>
      <c r="P25" s="69"/>
      <c r="Q25" s="69"/>
      <c r="R25" s="69"/>
      <c r="S25" s="69"/>
      <c r="T25" s="69"/>
    </row>
    <row r="26" spans="1:20" x14ac:dyDescent="0.2">
      <c r="L26" s="69"/>
      <c r="M26" s="69"/>
      <c r="N26" s="69"/>
      <c r="O26" s="69"/>
      <c r="P26" s="69"/>
      <c r="Q26" s="69"/>
      <c r="R26" s="69"/>
      <c r="S26" s="69"/>
      <c r="T26" s="69"/>
    </row>
    <row r="27" spans="1:20" x14ac:dyDescent="0.2">
      <c r="L27" s="69"/>
      <c r="M27" s="69"/>
      <c r="N27" s="69"/>
      <c r="O27" s="69"/>
      <c r="P27" s="69"/>
      <c r="Q27" s="69"/>
      <c r="R27" s="69"/>
      <c r="S27" s="69"/>
      <c r="T27" s="69"/>
    </row>
    <row r="28" spans="1:20" x14ac:dyDescent="0.2">
      <c r="L28" s="69"/>
      <c r="M28" s="69"/>
      <c r="N28" s="69"/>
      <c r="O28" s="69"/>
      <c r="P28" s="69"/>
      <c r="Q28" s="69"/>
      <c r="R28" s="69"/>
      <c r="S28" s="69"/>
      <c r="T28" s="69"/>
    </row>
    <row r="29" spans="1:20" x14ac:dyDescent="0.2">
      <c r="L29" s="69"/>
      <c r="M29" s="69"/>
      <c r="N29" s="69"/>
      <c r="O29" s="69"/>
      <c r="P29" s="69"/>
      <c r="Q29" s="69"/>
      <c r="R29" s="69"/>
      <c r="S29" s="69"/>
      <c r="T29" s="69"/>
    </row>
    <row r="30" spans="1:20" x14ac:dyDescent="0.2">
      <c r="L30" s="69"/>
      <c r="M30" s="69"/>
      <c r="N30" s="69"/>
      <c r="O30" s="69"/>
      <c r="P30" s="69"/>
      <c r="Q30" s="69"/>
      <c r="R30" s="69"/>
      <c r="S30" s="69"/>
      <c r="T30" s="69"/>
    </row>
  </sheetData>
  <phoneticPr fontId="0" type="noConversion"/>
  <printOptions horizontalCentered="1"/>
  <pageMargins left="0.75" right="0.75" top="0.39370078740157483" bottom="1" header="0" footer="0"/>
  <pageSetup paperSize="9" scale="92" orientation="landscape" r:id="rId1"/>
  <headerFooter alignWithMargins="0">
    <oddFooter xml:space="preserve">&amp;R
</oddFooter>
  </headerFooter>
  <ignoredErrors>
    <ignoredError sqref="B13" formulaRange="1"/>
    <ignoredError sqref="C6:D6 G6:H6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4">
    <pageSetUpPr fitToPage="1"/>
  </sheetPr>
  <dimension ref="A1:K32"/>
  <sheetViews>
    <sheetView showGridLines="0" zoomScale="115" zoomScaleNormal="115" workbookViewId="0">
      <selection activeCell="J33" sqref="J33"/>
    </sheetView>
  </sheetViews>
  <sheetFormatPr baseColWidth="10" defaultColWidth="11.42578125" defaultRowHeight="12.75" x14ac:dyDescent="0.2"/>
  <cols>
    <col min="1" max="1" width="45.7109375" style="7" customWidth="1"/>
    <col min="2" max="11" width="9.7109375" style="7" customWidth="1"/>
    <col min="12" max="16384" width="11.42578125" style="7"/>
  </cols>
  <sheetData>
    <row r="1" spans="1:11" ht="24.95" customHeight="1" x14ac:dyDescent="0.2">
      <c r="A1" s="33"/>
    </row>
    <row r="2" spans="1:11" ht="24.95" customHeight="1" x14ac:dyDescent="0.2">
      <c r="A2" s="33"/>
    </row>
    <row r="3" spans="1:11" ht="24.95" customHeight="1" x14ac:dyDescent="0.2"/>
    <row r="4" spans="1:11" ht="20.100000000000001" customHeight="1" x14ac:dyDescent="0.2">
      <c r="A4" s="24" t="s">
        <v>958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15.75" thickBo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s="8" customFormat="1" ht="23.25" customHeight="1" thickBot="1" x14ac:dyDescent="0.25">
      <c r="A6" s="26" t="s">
        <v>53</v>
      </c>
      <c r="B6" s="32">
        <v>2016</v>
      </c>
      <c r="C6" s="34" t="s">
        <v>84</v>
      </c>
      <c r="D6" s="34" t="s">
        <v>85</v>
      </c>
      <c r="E6" s="34" t="s">
        <v>108</v>
      </c>
      <c r="F6" s="34" t="s">
        <v>109</v>
      </c>
      <c r="G6" s="34" t="s">
        <v>113</v>
      </c>
      <c r="H6" s="34" t="s">
        <v>130</v>
      </c>
      <c r="I6" s="34" t="s">
        <v>940</v>
      </c>
      <c r="J6" s="34" t="s">
        <v>959</v>
      </c>
      <c r="K6" s="34" t="s">
        <v>968</v>
      </c>
    </row>
    <row r="7" spans="1:11" s="10" customFormat="1" ht="18.95" customHeight="1" x14ac:dyDescent="0.2">
      <c r="A7" s="23" t="s">
        <v>83</v>
      </c>
      <c r="B7" s="18">
        <v>1184.6874800000001</v>
      </c>
      <c r="C7" s="18">
        <v>1195.8912700000001</v>
      </c>
      <c r="D7" s="18">
        <v>631.32577000000003</v>
      </c>
      <c r="E7" s="18">
        <v>826.86748</v>
      </c>
      <c r="F7" s="18">
        <v>826.86748</v>
      </c>
      <c r="G7" s="18">
        <v>11458.21283</v>
      </c>
      <c r="H7" s="18">
        <v>7849.8892999999998</v>
      </c>
      <c r="I7" s="18">
        <v>9291.4436499999993</v>
      </c>
      <c r="J7" s="18">
        <v>9227.3161799999998</v>
      </c>
      <c r="K7" s="18">
        <v>8912.3161799999998</v>
      </c>
    </row>
    <row r="8" spans="1:11" s="10" customFormat="1" ht="18.95" customHeight="1" x14ac:dyDescent="0.2">
      <c r="A8" s="23" t="s">
        <v>65</v>
      </c>
      <c r="B8" s="18">
        <v>1710.74919</v>
      </c>
      <c r="C8" s="18">
        <v>1881.23648</v>
      </c>
      <c r="D8" s="18">
        <v>2323.25558</v>
      </c>
      <c r="E8" s="18">
        <v>2323.25558</v>
      </c>
      <c r="F8" s="18">
        <v>2323.25558</v>
      </c>
      <c r="G8" s="18">
        <v>7150.6370399999996</v>
      </c>
      <c r="H8" s="18">
        <v>10526.803819999999</v>
      </c>
      <c r="I8" s="18">
        <v>9487.1179800000009</v>
      </c>
      <c r="J8" s="18">
        <v>8067.9762499999997</v>
      </c>
      <c r="K8" s="18">
        <v>8067.9762499999997</v>
      </c>
    </row>
    <row r="9" spans="1:11" s="10" customFormat="1" ht="18.95" customHeight="1" x14ac:dyDescent="0.2">
      <c r="A9" s="23" t="s">
        <v>112</v>
      </c>
      <c r="B9" s="18">
        <v>111.06058</v>
      </c>
      <c r="C9" s="18">
        <v>90.637699999999995</v>
      </c>
      <c r="D9" s="18">
        <v>128.53867</v>
      </c>
      <c r="E9" s="18">
        <v>128.53867</v>
      </c>
      <c r="F9" s="18">
        <v>128.53867</v>
      </c>
      <c r="G9" s="18">
        <v>1342.7706699999999</v>
      </c>
      <c r="H9" s="18">
        <v>2149.84908</v>
      </c>
      <c r="I9" s="18">
        <v>1750.5468499999999</v>
      </c>
      <c r="J9" s="18">
        <v>1560.5552700000001</v>
      </c>
      <c r="K9" s="18">
        <v>1560.5552700000001</v>
      </c>
    </row>
    <row r="10" spans="1:11" s="10" customFormat="1" ht="18.95" customHeight="1" x14ac:dyDescent="0.2">
      <c r="A10" s="23" t="s">
        <v>67</v>
      </c>
      <c r="B10" s="18">
        <v>5245.4127500000004</v>
      </c>
      <c r="C10" s="18">
        <v>5195.4726799999999</v>
      </c>
      <c r="D10" s="18">
        <v>5184.70921</v>
      </c>
      <c r="E10" s="18">
        <v>5184.70921</v>
      </c>
      <c r="F10" s="18">
        <v>5184.70921</v>
      </c>
      <c r="G10" s="18">
        <v>8092.9716100000005</v>
      </c>
      <c r="H10" s="18">
        <v>10717.97653</v>
      </c>
      <c r="I10" s="18">
        <v>10223.18194</v>
      </c>
      <c r="J10" s="18">
        <v>10189.371289999999</v>
      </c>
      <c r="K10" s="18">
        <v>10189.371289999999</v>
      </c>
    </row>
    <row r="11" spans="1:11" s="10" customFormat="1" ht="18.95" customHeight="1" x14ac:dyDescent="0.2">
      <c r="A11" s="23" t="s">
        <v>76</v>
      </c>
      <c r="B11" s="18">
        <v>587.88006000000007</v>
      </c>
      <c r="C11" s="18">
        <v>477.44653</v>
      </c>
      <c r="D11" s="18">
        <v>485.06246999999996</v>
      </c>
      <c r="E11" s="18">
        <v>485.06246999999996</v>
      </c>
      <c r="F11" s="18">
        <v>485.06246999999996</v>
      </c>
      <c r="G11" s="18">
        <v>645.98691000000008</v>
      </c>
      <c r="H11" s="18">
        <v>628.06967999999995</v>
      </c>
      <c r="I11" s="18">
        <v>569.24698000000001</v>
      </c>
      <c r="J11" s="18">
        <v>565.93498</v>
      </c>
      <c r="K11" s="18">
        <v>565.93498</v>
      </c>
    </row>
    <row r="12" spans="1:11" s="10" customFormat="1" ht="18.95" customHeight="1" x14ac:dyDescent="0.2">
      <c r="A12" s="23" t="s">
        <v>69</v>
      </c>
      <c r="B12" s="18">
        <v>522.64670999999998</v>
      </c>
      <c r="C12" s="18">
        <v>557.37422000000004</v>
      </c>
      <c r="D12" s="18">
        <v>673.95015000000001</v>
      </c>
      <c r="E12" s="18">
        <v>471.14015000000001</v>
      </c>
      <c r="F12" s="18">
        <v>471.14015000000001</v>
      </c>
      <c r="G12" s="18">
        <v>428.40848</v>
      </c>
      <c r="H12" s="18">
        <v>313.67574000000002</v>
      </c>
      <c r="I12" s="18">
        <v>260.81247999999999</v>
      </c>
      <c r="J12" s="18">
        <v>260.81247999999999</v>
      </c>
      <c r="K12" s="18">
        <v>560.81247999999994</v>
      </c>
    </row>
    <row r="13" spans="1:11" s="15" customFormat="1" ht="23.1" customHeight="1" x14ac:dyDescent="0.25">
      <c r="A13" s="22" t="s">
        <v>70</v>
      </c>
      <c r="B13" s="21">
        <f t="shared" ref="B13:G13" si="0">SUM(B7:B12)</f>
        <v>9362.4367700000003</v>
      </c>
      <c r="C13" s="21">
        <f t="shared" si="0"/>
        <v>9398.0588799999987</v>
      </c>
      <c r="D13" s="21">
        <f t="shared" si="0"/>
        <v>9426.8418500000007</v>
      </c>
      <c r="E13" s="21">
        <f t="shared" si="0"/>
        <v>9419.5735600000007</v>
      </c>
      <c r="F13" s="21">
        <f t="shared" si="0"/>
        <v>9419.5735600000007</v>
      </c>
      <c r="G13" s="21">
        <f t="shared" si="0"/>
        <v>29118.987539999995</v>
      </c>
      <c r="H13" s="21">
        <f t="shared" ref="H13:I13" si="1">SUM(H7:H12)</f>
        <v>32186.264149999999</v>
      </c>
      <c r="I13" s="21">
        <f t="shared" si="1"/>
        <v>31582.349879999998</v>
      </c>
      <c r="J13" s="21">
        <f t="shared" ref="J13:K13" si="2">SUM(J7:J12)</f>
        <v>29871.96645</v>
      </c>
      <c r="K13" s="21">
        <f t="shared" si="2"/>
        <v>29856.96645</v>
      </c>
    </row>
    <row r="14" spans="1:11" s="15" customFormat="1" ht="19.149999999999999" customHeight="1" x14ac:dyDescent="0.25">
      <c r="A14" s="9"/>
    </row>
    <row r="15" spans="1:11" s="15" customFormat="1" ht="19.149999999999999" customHeight="1" x14ac:dyDescent="0.25">
      <c r="A15" s="9"/>
    </row>
    <row r="16" spans="1:11" s="69" customFormat="1" x14ac:dyDescent="0.2">
      <c r="A16" s="17" t="s">
        <v>27</v>
      </c>
    </row>
    <row r="17" spans="1:1" s="69" customFormat="1" x14ac:dyDescent="0.2">
      <c r="A17" s="73" t="s">
        <v>39</v>
      </c>
    </row>
    <row r="18" spans="1:1" x14ac:dyDescent="0.2">
      <c r="A18" s="27"/>
    </row>
    <row r="19" spans="1:1" x14ac:dyDescent="0.2">
      <c r="A19" s="27"/>
    </row>
    <row r="20" spans="1:1" ht="15" hidden="1" x14ac:dyDescent="0.2">
      <c r="A20" s="28" t="s">
        <v>33</v>
      </c>
    </row>
    <row r="21" spans="1:1" s="8" customFormat="1" ht="23.25" hidden="1" customHeight="1" x14ac:dyDescent="0.2">
      <c r="A21" s="29" t="s">
        <v>53</v>
      </c>
    </row>
    <row r="22" spans="1:1" s="10" customFormat="1" ht="20.100000000000001" hidden="1" customHeight="1" x14ac:dyDescent="0.2">
      <c r="A22" s="23" t="s">
        <v>63</v>
      </c>
    </row>
    <row r="23" spans="1:1" s="10" customFormat="1" ht="20.100000000000001" hidden="1" customHeight="1" x14ac:dyDescent="0.2">
      <c r="A23" s="23" t="s">
        <v>64</v>
      </c>
    </row>
    <row r="24" spans="1:1" s="10" customFormat="1" ht="20.100000000000001" hidden="1" customHeight="1" x14ac:dyDescent="0.2">
      <c r="A24" s="23" t="s">
        <v>65</v>
      </c>
    </row>
    <row r="25" spans="1:1" s="10" customFormat="1" ht="20.100000000000001" hidden="1" customHeight="1" x14ac:dyDescent="0.2">
      <c r="A25" s="23" t="s">
        <v>66</v>
      </c>
    </row>
    <row r="26" spans="1:1" s="10" customFormat="1" ht="20.100000000000001" hidden="1" customHeight="1" x14ac:dyDescent="0.2">
      <c r="A26" s="23" t="s">
        <v>67</v>
      </c>
    </row>
    <row r="27" spans="1:1" s="10" customFormat="1" ht="20.100000000000001" hidden="1" customHeight="1" x14ac:dyDescent="0.2">
      <c r="A27" s="23" t="s">
        <v>68</v>
      </c>
    </row>
    <row r="28" spans="1:1" s="10" customFormat="1" ht="20.100000000000001" hidden="1" customHeight="1" x14ac:dyDescent="0.2">
      <c r="A28" s="23" t="s">
        <v>69</v>
      </c>
    </row>
    <row r="29" spans="1:1" s="15" customFormat="1" ht="23.1" hidden="1" customHeight="1" x14ac:dyDescent="0.25">
      <c r="A29" s="22" t="s">
        <v>70</v>
      </c>
    </row>
    <row r="30" spans="1:1" x14ac:dyDescent="0.2">
      <c r="A30" s="16"/>
    </row>
    <row r="31" spans="1:1" x14ac:dyDescent="0.2">
      <c r="A31" s="17"/>
    </row>
    <row r="32" spans="1:1" x14ac:dyDescent="0.2">
      <c r="A32" s="27"/>
    </row>
  </sheetData>
  <phoneticPr fontId="0" type="noConversion"/>
  <printOptions horizontalCentered="1"/>
  <pageMargins left="0.75" right="0.75" top="0.39370078740157483" bottom="1" header="0" footer="0"/>
  <pageSetup paperSize="9" scale="92" orientation="landscape" r:id="rId1"/>
  <headerFooter alignWithMargins="0">
    <oddFooter xml:space="preserve">&amp;R
</oddFooter>
  </headerFooter>
  <ignoredErrors>
    <ignoredError sqref="C6:D6 G6:H6" numberStoredAsText="1"/>
    <ignoredError sqref="B1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K15"/>
  <sheetViews>
    <sheetView showGridLines="0" zoomScale="115" zoomScaleNormal="115" workbookViewId="0">
      <selection activeCell="J33" sqref="J33"/>
    </sheetView>
  </sheetViews>
  <sheetFormatPr baseColWidth="10" defaultColWidth="11.42578125" defaultRowHeight="12.75" x14ac:dyDescent="0.2"/>
  <cols>
    <col min="1" max="1" width="45.7109375" style="7" customWidth="1"/>
    <col min="2" max="11" width="9.7109375" style="7" customWidth="1"/>
    <col min="12" max="16384" width="11.42578125" style="7"/>
  </cols>
  <sheetData>
    <row r="1" spans="1:11" ht="24.95" customHeight="1" x14ac:dyDescent="0.2">
      <c r="A1" s="33"/>
    </row>
    <row r="2" spans="1:11" ht="24.95" customHeight="1" x14ac:dyDescent="0.2">
      <c r="A2" s="33"/>
    </row>
    <row r="3" spans="1:11" ht="24.95" customHeight="1" x14ac:dyDescent="0.2"/>
    <row r="4" spans="1:11" ht="20.100000000000001" customHeight="1" x14ac:dyDescent="0.2">
      <c r="A4" s="24" t="s">
        <v>72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15.75" thickBot="1" x14ac:dyDescent="0.25">
      <c r="A5" s="25" t="s">
        <v>12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s="8" customFormat="1" ht="23.25" customHeight="1" thickBot="1" x14ac:dyDescent="0.25">
      <c r="A6" s="26" t="s">
        <v>28</v>
      </c>
      <c r="B6" s="32">
        <v>2016</v>
      </c>
      <c r="C6" s="34" t="s">
        <v>84</v>
      </c>
      <c r="D6" s="34" t="s">
        <v>85</v>
      </c>
      <c r="E6" s="34" t="s">
        <v>108</v>
      </c>
      <c r="F6" s="34" t="s">
        <v>109</v>
      </c>
      <c r="G6" s="34" t="s">
        <v>113</v>
      </c>
      <c r="H6" s="34" t="s">
        <v>130</v>
      </c>
      <c r="I6" s="34" t="s">
        <v>940</v>
      </c>
      <c r="J6" s="34" t="s">
        <v>959</v>
      </c>
      <c r="K6" s="34" t="s">
        <v>968</v>
      </c>
    </row>
    <row r="7" spans="1:11" s="10" customFormat="1" ht="18.95" customHeight="1" x14ac:dyDescent="0.2">
      <c r="A7" s="9" t="s">
        <v>29</v>
      </c>
      <c r="B7" s="63">
        <v>41.811861155912908</v>
      </c>
      <c r="C7" s="64">
        <f>130132.131/318443.7*100</f>
        <v>40.865035483509324</v>
      </c>
      <c r="D7" s="64">
        <v>40.9</v>
      </c>
      <c r="E7" s="64">
        <v>40.799999999999997</v>
      </c>
      <c r="F7" s="64">
        <v>40.799999999999997</v>
      </c>
      <c r="G7" s="64">
        <v>45.5</v>
      </c>
      <c r="H7" s="64">
        <v>49.1</v>
      </c>
      <c r="I7" s="64">
        <v>43.73</v>
      </c>
      <c r="J7" s="64">
        <v>43.3</v>
      </c>
      <c r="K7" s="64">
        <v>43.2</v>
      </c>
    </row>
    <row r="8" spans="1:11" s="10" customFormat="1" ht="18.95" customHeight="1" x14ac:dyDescent="0.2">
      <c r="A8" s="9" t="s">
        <v>30</v>
      </c>
      <c r="B8" s="63">
        <v>43.455691226619706</v>
      </c>
      <c r="C8" s="63">
        <f>142471.47202/318443.7*100</f>
        <v>44.739924834436977</v>
      </c>
      <c r="D8" s="63">
        <v>45.1</v>
      </c>
      <c r="E8" s="63">
        <v>45.2</v>
      </c>
      <c r="F8" s="64">
        <v>45.2</v>
      </c>
      <c r="G8" s="64">
        <v>41.2</v>
      </c>
      <c r="H8" s="64">
        <v>38.9</v>
      </c>
      <c r="I8" s="64">
        <v>44.11</v>
      </c>
      <c r="J8" s="64">
        <v>44.6</v>
      </c>
      <c r="K8" s="64">
        <v>44.6</v>
      </c>
    </row>
    <row r="9" spans="1:11" s="10" customFormat="1" ht="18.95" customHeight="1" x14ac:dyDescent="0.2">
      <c r="A9" s="9" t="s">
        <v>31</v>
      </c>
      <c r="B9" s="63">
        <v>12.621846717225671</v>
      </c>
      <c r="C9" s="63">
        <f>38634.2787/318443.7*100</f>
        <v>12.132216369801005</v>
      </c>
      <c r="D9" s="63">
        <v>11.7</v>
      </c>
      <c r="E9" s="63">
        <v>11.7</v>
      </c>
      <c r="F9" s="64">
        <v>11.7</v>
      </c>
      <c r="G9" s="64">
        <v>11.4</v>
      </c>
      <c r="H9" s="64">
        <v>10</v>
      </c>
      <c r="I9" s="64">
        <v>10.07</v>
      </c>
      <c r="J9" s="64">
        <v>10</v>
      </c>
      <c r="K9" s="64">
        <v>10</v>
      </c>
    </row>
    <row r="10" spans="1:11" s="10" customFormat="1" ht="18.95" customHeight="1" x14ac:dyDescent="0.2">
      <c r="A10" s="9" t="s">
        <v>969</v>
      </c>
      <c r="B10" s="63">
        <v>2.1106009002417134</v>
      </c>
      <c r="C10" s="63">
        <f>7205.81946/318443.7*100</f>
        <v>2.2628236828048411</v>
      </c>
      <c r="D10" s="63">
        <v>2.2999999999999998</v>
      </c>
      <c r="E10" s="63">
        <v>2.2999999999999998</v>
      </c>
      <c r="F10" s="64">
        <v>2.2999999999999998</v>
      </c>
      <c r="G10" s="64">
        <v>1.9</v>
      </c>
      <c r="H10" s="64">
        <v>2</v>
      </c>
      <c r="I10" s="64">
        <v>2.08</v>
      </c>
      <c r="J10" s="64">
        <v>2.1</v>
      </c>
      <c r="K10" s="64">
        <v>2.2000000000000002</v>
      </c>
    </row>
    <row r="11" spans="1:11" s="15" customFormat="1" ht="23.1" customHeight="1" x14ac:dyDescent="0.25">
      <c r="A11" s="14" t="s">
        <v>32</v>
      </c>
      <c r="B11" s="65">
        <f t="shared" ref="B11" si="0">SUM(B7:B10)</f>
        <v>99.999999999999986</v>
      </c>
      <c r="C11" s="65">
        <f t="shared" ref="C11:D11" si="1">SUM(C7:C10)</f>
        <v>100.00000037055214</v>
      </c>
      <c r="D11" s="65">
        <f t="shared" si="1"/>
        <v>100</v>
      </c>
      <c r="E11" s="65">
        <f t="shared" ref="E11:F11" si="2">SUM(E7:E10)</f>
        <v>100</v>
      </c>
      <c r="F11" s="65">
        <f t="shared" si="2"/>
        <v>100</v>
      </c>
      <c r="G11" s="65">
        <f t="shared" ref="G11:H11" si="3">SUM(G7:G10)</f>
        <v>100.00000000000001</v>
      </c>
      <c r="H11" s="65">
        <f t="shared" si="3"/>
        <v>100</v>
      </c>
      <c r="I11" s="65">
        <f t="shared" ref="I11:J11" si="4">SUM(I7:I10)</f>
        <v>99.99</v>
      </c>
      <c r="J11" s="65">
        <f t="shared" si="4"/>
        <v>100</v>
      </c>
      <c r="K11" s="65">
        <f t="shared" ref="K11" si="5">SUM(K7:K10)</f>
        <v>100.00000000000001</v>
      </c>
    </row>
    <row r="12" spans="1:11" s="15" customFormat="1" ht="19.149999999999999" customHeight="1" x14ac:dyDescent="0.25">
      <c r="A12" s="9"/>
    </row>
    <row r="13" spans="1:11" s="15" customFormat="1" ht="19.149999999999999" customHeight="1" x14ac:dyDescent="0.25">
      <c r="A13" s="9"/>
    </row>
    <row r="14" spans="1:11" s="69" customFormat="1" x14ac:dyDescent="0.2">
      <c r="A14" s="17" t="s">
        <v>27</v>
      </c>
    </row>
    <row r="15" spans="1:11" s="69" customFormat="1" x14ac:dyDescent="0.2">
      <c r="A15" s="73" t="s">
        <v>39</v>
      </c>
    </row>
  </sheetData>
  <phoneticPr fontId="0" type="noConversion"/>
  <printOptions horizontalCentered="1"/>
  <pageMargins left="0.75" right="0.75" top="0.39370078740157483" bottom="1" header="0" footer="0"/>
  <pageSetup paperSize="9" scale="92" orientation="landscape" r:id="rId1"/>
  <headerFooter alignWithMargins="0"/>
  <ignoredErrors>
    <ignoredError sqref="C6:D6 G6:H6" numberStoredAsText="1"/>
    <ignoredError sqref="B1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pageSetUpPr fitToPage="1"/>
  </sheetPr>
  <dimension ref="A1:BO52"/>
  <sheetViews>
    <sheetView showGridLines="0" zoomScale="115" zoomScaleNormal="115" workbookViewId="0">
      <selection activeCell="J33" sqref="J33"/>
    </sheetView>
  </sheetViews>
  <sheetFormatPr baseColWidth="10" defaultColWidth="11.42578125" defaultRowHeight="12.75" x14ac:dyDescent="0.2"/>
  <cols>
    <col min="1" max="1" width="45.7109375" style="1" customWidth="1"/>
    <col min="2" max="11" width="9.7109375" style="1" customWidth="1"/>
    <col min="12" max="12" width="11.42578125" style="1"/>
    <col min="13" max="13" width="11.42578125" style="1" customWidth="1"/>
    <col min="14" max="16384" width="11.42578125" style="1"/>
  </cols>
  <sheetData>
    <row r="1" spans="1:11" ht="24.95" customHeight="1" x14ac:dyDescent="0.2">
      <c r="A1" s="33"/>
    </row>
    <row r="2" spans="1:11" ht="24.95" customHeight="1" x14ac:dyDescent="0.2">
      <c r="A2" s="33"/>
    </row>
    <row r="3" spans="1:11" s="7" customFormat="1" ht="24.95" customHeight="1" x14ac:dyDescent="0.2"/>
    <row r="4" spans="1:11" ht="20.100000000000001" customHeight="1" x14ac:dyDescent="0.2">
      <c r="A4" s="24" t="s">
        <v>81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15.75" thickBo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s="5" customFormat="1" ht="23.25" customHeight="1" thickBot="1" x14ac:dyDescent="0.25">
      <c r="A6" s="26" t="s">
        <v>1</v>
      </c>
      <c r="B6" s="32">
        <v>2016</v>
      </c>
      <c r="C6" s="34" t="s">
        <v>84</v>
      </c>
      <c r="D6" s="34" t="s">
        <v>85</v>
      </c>
      <c r="E6" s="34" t="s">
        <v>108</v>
      </c>
      <c r="F6" s="34" t="s">
        <v>109</v>
      </c>
      <c r="G6" s="34" t="s">
        <v>113</v>
      </c>
      <c r="H6" s="34" t="s">
        <v>130</v>
      </c>
      <c r="I6" s="34" t="s">
        <v>940</v>
      </c>
      <c r="J6" s="34" t="s">
        <v>959</v>
      </c>
      <c r="K6" s="34" t="s">
        <v>968</v>
      </c>
    </row>
    <row r="7" spans="1:11" s="2" customFormat="1" ht="15.95" customHeight="1" x14ac:dyDescent="0.2">
      <c r="A7" s="82" t="s">
        <v>3</v>
      </c>
      <c r="B7" s="83">
        <v>1604.31179</v>
      </c>
      <c r="C7" s="83">
        <v>1726.19093</v>
      </c>
      <c r="D7" s="83">
        <v>1780.74441</v>
      </c>
      <c r="E7" s="83">
        <v>1779.72937</v>
      </c>
      <c r="F7" s="83">
        <v>1779.72937</v>
      </c>
      <c r="G7" s="83">
        <v>2048.1308600000002</v>
      </c>
      <c r="H7" s="83">
        <v>2283.5493999999999</v>
      </c>
      <c r="I7" s="83">
        <v>2291.3184799999999</v>
      </c>
      <c r="J7" s="83">
        <v>2233.3997400000003</v>
      </c>
      <c r="K7" s="83">
        <v>2231.3610099999996</v>
      </c>
    </row>
    <row r="8" spans="1:11" s="30" customFormat="1" ht="15.95" customHeight="1" x14ac:dyDescent="0.2">
      <c r="A8" s="74" t="s">
        <v>4</v>
      </c>
      <c r="B8" s="75">
        <v>5734.2919099999999</v>
      </c>
      <c r="C8" s="75">
        <v>7575.5928700000004</v>
      </c>
      <c r="D8" s="75">
        <v>8400.5615399999988</v>
      </c>
      <c r="E8" s="75">
        <v>8400.5615399999988</v>
      </c>
      <c r="F8" s="75">
        <v>8400.5615399999988</v>
      </c>
      <c r="G8" s="75">
        <v>9072.01433</v>
      </c>
      <c r="H8" s="75">
        <v>9790.8115099999995</v>
      </c>
      <c r="I8" s="75">
        <v>12316.82907</v>
      </c>
      <c r="J8" s="75">
        <v>12316.82907</v>
      </c>
      <c r="K8" s="75">
        <v>12316.82907</v>
      </c>
    </row>
    <row r="9" spans="1:11" s="30" customFormat="1" ht="15.95" customHeight="1" x14ac:dyDescent="0.2">
      <c r="A9" s="74" t="s">
        <v>114</v>
      </c>
      <c r="B9" s="75">
        <v>7903.6175999999996</v>
      </c>
      <c r="C9" s="75">
        <v>7912.3304900000003</v>
      </c>
      <c r="D9" s="75">
        <v>8418.1387100000011</v>
      </c>
      <c r="E9" s="75">
        <v>8418.0873200000005</v>
      </c>
      <c r="F9" s="75">
        <v>8418.0873200000005</v>
      </c>
      <c r="G9" s="75">
        <v>9694.4149600000001</v>
      </c>
      <c r="H9" s="75">
        <v>10148.79292</v>
      </c>
      <c r="I9" s="75">
        <v>10719.204599999999</v>
      </c>
      <c r="J9" s="75">
        <v>10673.007380000001</v>
      </c>
      <c r="K9" s="75">
        <v>10673.007380000001</v>
      </c>
    </row>
    <row r="10" spans="1:11" s="30" customFormat="1" ht="15.95" customHeight="1" x14ac:dyDescent="0.2">
      <c r="A10" s="74" t="s">
        <v>128</v>
      </c>
      <c r="B10" s="75">
        <v>1477.9398500000002</v>
      </c>
      <c r="C10" s="75">
        <v>1521.6985</v>
      </c>
      <c r="D10" s="75">
        <v>1581.4435000000001</v>
      </c>
      <c r="E10" s="75">
        <v>1581.4435000000001</v>
      </c>
      <c r="F10" s="75">
        <v>1581.4435000000001</v>
      </c>
      <c r="G10" s="75">
        <v>1882.0076999999999</v>
      </c>
      <c r="H10" s="75">
        <v>2253.51982</v>
      </c>
      <c r="I10" s="75">
        <v>2425.5060400000002</v>
      </c>
      <c r="J10" s="75">
        <v>2150.7102999999997</v>
      </c>
      <c r="K10" s="75">
        <v>2150.7102999999997</v>
      </c>
    </row>
    <row r="11" spans="1:11" s="30" customFormat="1" ht="15.95" customHeight="1" x14ac:dyDescent="0.2">
      <c r="A11" s="74" t="s">
        <v>5</v>
      </c>
      <c r="B11" s="75">
        <v>135448.92578999998</v>
      </c>
      <c r="C11" s="75">
        <v>139646.72308</v>
      </c>
      <c r="D11" s="75">
        <v>144834.30565999998</v>
      </c>
      <c r="E11" s="75">
        <v>144834.30565999998</v>
      </c>
      <c r="F11" s="75">
        <v>144834.30565999998</v>
      </c>
      <c r="G11" s="75">
        <v>163296.58072999999</v>
      </c>
      <c r="H11" s="75">
        <v>171139.65330999999</v>
      </c>
      <c r="I11" s="75">
        <v>190687.24614999999</v>
      </c>
      <c r="J11" s="75">
        <v>190687.24614999999</v>
      </c>
      <c r="K11" s="75">
        <v>190687.24614999999</v>
      </c>
    </row>
    <row r="12" spans="1:11" s="30" customFormat="1" ht="15.95" customHeight="1" x14ac:dyDescent="0.2">
      <c r="A12" s="74" t="s">
        <v>40</v>
      </c>
      <c r="B12" s="75">
        <v>11685.709210000001</v>
      </c>
      <c r="C12" s="75">
        <v>13511.898230000001</v>
      </c>
      <c r="D12" s="75">
        <v>14388.365949999999</v>
      </c>
      <c r="E12" s="75">
        <v>14385.074949999998</v>
      </c>
      <c r="F12" s="75">
        <v>14385.074949999998</v>
      </c>
      <c r="G12" s="75">
        <v>20622.903690000003</v>
      </c>
      <c r="H12" s="75">
        <v>20974.48387</v>
      </c>
      <c r="I12" s="75">
        <v>22299.76643</v>
      </c>
      <c r="J12" s="75">
        <v>22298.916960000002</v>
      </c>
      <c r="K12" s="75">
        <v>22298.916960000002</v>
      </c>
    </row>
    <row r="13" spans="1:11" s="30" customFormat="1" ht="15.95" customHeight="1" x14ac:dyDescent="0.2">
      <c r="A13" s="74" t="s">
        <v>41</v>
      </c>
      <c r="B13" s="75">
        <v>2296.2225199999998</v>
      </c>
      <c r="C13" s="75">
        <v>2408.2932700000001</v>
      </c>
      <c r="D13" s="75">
        <v>2630.3365600000002</v>
      </c>
      <c r="E13" s="75">
        <v>2630.8498399999999</v>
      </c>
      <c r="F13" s="75">
        <v>2630.8498399999999</v>
      </c>
      <c r="G13" s="75">
        <v>5201.1789400000007</v>
      </c>
      <c r="H13" s="75">
        <v>6179.0870700000005</v>
      </c>
      <c r="I13" s="75">
        <v>7116.8215799999998</v>
      </c>
      <c r="J13" s="75">
        <v>5743.8891599999997</v>
      </c>
      <c r="K13" s="75">
        <v>5744.4490900000001</v>
      </c>
    </row>
    <row r="14" spans="1:11" s="30" customFormat="1" ht="15.95" customHeight="1" x14ac:dyDescent="0.2">
      <c r="A14" s="74" t="s">
        <v>6</v>
      </c>
      <c r="B14" s="75">
        <v>5214.9159400000008</v>
      </c>
      <c r="C14" s="75">
        <v>5499.2547500000001</v>
      </c>
      <c r="D14" s="75">
        <v>5716.1433499999994</v>
      </c>
      <c r="E14" s="75">
        <v>5715.9599100000005</v>
      </c>
      <c r="F14" s="75">
        <v>5715.9599100000005</v>
      </c>
      <c r="G14" s="75">
        <v>7404.8087300000007</v>
      </c>
      <c r="H14" s="75">
        <v>7647.9270400000005</v>
      </c>
      <c r="I14" s="75">
        <v>8028.78539</v>
      </c>
      <c r="J14" s="75">
        <v>7515.7921500000002</v>
      </c>
      <c r="K14" s="75">
        <v>7515.7921500000002</v>
      </c>
    </row>
    <row r="15" spans="1:11" s="30" customFormat="1" ht="15.95" customHeight="1" x14ac:dyDescent="0.2">
      <c r="A15" s="74" t="s">
        <v>9</v>
      </c>
      <c r="B15" s="75">
        <v>19620.938899999997</v>
      </c>
      <c r="C15" s="75">
        <v>18318.31265</v>
      </c>
      <c r="D15" s="75">
        <v>17702.180620000003</v>
      </c>
      <c r="E15" s="75">
        <v>17702.180620000003</v>
      </c>
      <c r="F15" s="75">
        <v>17702.180620000003</v>
      </c>
      <c r="G15" s="75">
        <v>25011.796589999998</v>
      </c>
      <c r="H15" s="75">
        <v>22457.09722</v>
      </c>
      <c r="I15" s="75">
        <v>21278.01988</v>
      </c>
      <c r="J15" s="75">
        <v>21278.01988</v>
      </c>
      <c r="K15" s="75">
        <v>21278.01988</v>
      </c>
    </row>
    <row r="16" spans="1:11" s="30" customFormat="1" ht="15.95" customHeight="1" x14ac:dyDescent="0.2">
      <c r="A16" s="74" t="s">
        <v>42</v>
      </c>
      <c r="B16" s="75">
        <v>587.10908999999992</v>
      </c>
      <c r="C16" s="75">
        <v>474.24203</v>
      </c>
      <c r="D16" s="75">
        <v>481.24238000000003</v>
      </c>
      <c r="E16" s="75">
        <v>481.24238000000003</v>
      </c>
      <c r="F16" s="75">
        <v>481.24238000000003</v>
      </c>
      <c r="G16" s="75">
        <v>2253.0953799999997</v>
      </c>
      <c r="H16" s="75">
        <v>3295.19506</v>
      </c>
      <c r="I16" s="75">
        <v>3476.83565</v>
      </c>
      <c r="J16" s="75">
        <v>3480.7696499999997</v>
      </c>
      <c r="K16" s="75">
        <v>3483.4684300000004</v>
      </c>
    </row>
    <row r="17" spans="1:67" s="30" customFormat="1" ht="15.95" customHeight="1" x14ac:dyDescent="0.2">
      <c r="A17" s="11" t="s">
        <v>115</v>
      </c>
      <c r="B17" s="19">
        <v>5990.1234999999997</v>
      </c>
      <c r="C17" s="19">
        <v>14287.73122</v>
      </c>
      <c r="D17" s="19">
        <v>17296.740170000001</v>
      </c>
      <c r="E17" s="19">
        <v>17296.740170000001</v>
      </c>
      <c r="F17" s="19">
        <v>17296.740170000001</v>
      </c>
      <c r="G17" s="19">
        <v>104.15044</v>
      </c>
      <c r="H17" s="19">
        <v>142.93977999999998</v>
      </c>
      <c r="I17" s="19">
        <v>193.46848</v>
      </c>
      <c r="J17" s="19">
        <v>118.90274000000001</v>
      </c>
      <c r="K17" s="19">
        <v>118.90274000000001</v>
      </c>
    </row>
    <row r="18" spans="1:67" s="30" customFormat="1" ht="24" x14ac:dyDescent="0.2">
      <c r="A18" s="85" t="s">
        <v>116</v>
      </c>
      <c r="B18" s="86"/>
      <c r="C18" s="86"/>
      <c r="D18" s="86"/>
      <c r="E18" s="86"/>
      <c r="F18" s="86"/>
      <c r="G18" s="86">
        <v>2499.12021</v>
      </c>
      <c r="H18" s="86">
        <v>3336.30863</v>
      </c>
      <c r="I18" s="86">
        <v>7162.2312499999998</v>
      </c>
      <c r="J18" s="86">
        <v>6965.2927300000001</v>
      </c>
      <c r="K18" s="86">
        <v>6965.2927300000001</v>
      </c>
    </row>
    <row r="19" spans="1:67" s="30" customFormat="1" ht="15.95" customHeight="1" x14ac:dyDescent="0.2">
      <c r="A19" s="11" t="s">
        <v>7</v>
      </c>
      <c r="B19" s="19">
        <v>4000.1176499999997</v>
      </c>
      <c r="C19" s="19">
        <v>4093.4778299999998</v>
      </c>
      <c r="D19" s="19">
        <v>4253.2518600000003</v>
      </c>
      <c r="E19" s="19">
        <v>4251.3370100000002</v>
      </c>
      <c r="F19" s="19">
        <v>4251.3370100000002</v>
      </c>
      <c r="G19" s="19">
        <v>7329.6837800000003</v>
      </c>
      <c r="H19" s="19">
        <v>6606.0499400000008</v>
      </c>
      <c r="I19" s="19">
        <v>7049.0827600000002</v>
      </c>
      <c r="J19" s="19">
        <v>5505.4199900000003</v>
      </c>
      <c r="K19" s="19">
        <v>5505.4199900000003</v>
      </c>
    </row>
    <row r="20" spans="1:67" s="30" customFormat="1" ht="15.95" customHeight="1" x14ac:dyDescent="0.2">
      <c r="A20" s="11" t="s">
        <v>8</v>
      </c>
      <c r="B20" s="19">
        <v>2484.2808100000002</v>
      </c>
      <c r="C20" s="19">
        <v>2523.8162000000002</v>
      </c>
      <c r="D20" s="19">
        <v>2581.9047300000002</v>
      </c>
      <c r="E20" s="19">
        <v>2540.6827999999996</v>
      </c>
      <c r="F20" s="19">
        <v>2540.6827999999996</v>
      </c>
      <c r="G20" s="19">
        <v>4893.4561299999996</v>
      </c>
      <c r="H20" s="19">
        <v>5022.78388</v>
      </c>
      <c r="I20" s="19">
        <v>5354.9733500000002</v>
      </c>
      <c r="J20" s="19">
        <v>5337.5610099999994</v>
      </c>
      <c r="K20" s="19">
        <v>5337.5610099999994</v>
      </c>
    </row>
    <row r="21" spans="1:67" s="30" customFormat="1" ht="15.95" customHeight="1" x14ac:dyDescent="0.2">
      <c r="A21" s="11" t="s">
        <v>43</v>
      </c>
      <c r="B21" s="19">
        <v>806.75933999999995</v>
      </c>
      <c r="C21" s="19">
        <v>802.59203000000002</v>
      </c>
      <c r="D21" s="19">
        <v>856.15214000000003</v>
      </c>
      <c r="E21" s="19">
        <v>886.99343999999996</v>
      </c>
      <c r="F21" s="19">
        <v>886.99343999999996</v>
      </c>
      <c r="G21" s="19">
        <v>1148.0638300000001</v>
      </c>
      <c r="H21" s="19">
        <v>1589.3321899999999</v>
      </c>
      <c r="I21" s="19">
        <v>1803.6898200000001</v>
      </c>
      <c r="J21" s="19">
        <v>1652.4140600000001</v>
      </c>
      <c r="K21" s="19">
        <v>1652.3840600000001</v>
      </c>
    </row>
    <row r="22" spans="1:67" s="30" customFormat="1" ht="15.95" customHeight="1" x14ac:dyDescent="0.2">
      <c r="A22" s="74" t="s">
        <v>44</v>
      </c>
      <c r="B22" s="75">
        <v>7403.2523000000001</v>
      </c>
      <c r="C22" s="75">
        <v>7412.5002899999999</v>
      </c>
      <c r="D22" s="75">
        <v>7500.1808300000002</v>
      </c>
      <c r="E22" s="75">
        <v>7706.9416500000007</v>
      </c>
      <c r="F22" s="75">
        <v>7706.9416500000007</v>
      </c>
      <c r="G22" s="75">
        <v>8405.0777100000014</v>
      </c>
      <c r="H22" s="75">
        <v>8845.2497199999998</v>
      </c>
      <c r="I22" s="75">
        <v>8868.4826499999999</v>
      </c>
      <c r="J22" s="75">
        <v>8411.9826499999999</v>
      </c>
      <c r="K22" s="75">
        <v>8411.9826499999999</v>
      </c>
    </row>
    <row r="23" spans="1:67" s="30" customFormat="1" ht="18.95" customHeight="1" x14ac:dyDescent="0.2">
      <c r="A23" s="84" t="s">
        <v>10</v>
      </c>
      <c r="B23" s="36">
        <v>5457.0194599999995</v>
      </c>
      <c r="C23" s="36">
        <v>5432.1710899999998</v>
      </c>
      <c r="D23" s="36">
        <v>5768.8279199999997</v>
      </c>
      <c r="E23" s="36">
        <v>5770.5358900000001</v>
      </c>
      <c r="F23" s="36">
        <v>5770.5358900000001</v>
      </c>
      <c r="G23" s="36">
        <v>11176.46219</v>
      </c>
      <c r="H23" s="36">
        <v>11313.634810000001</v>
      </c>
      <c r="I23" s="36">
        <v>10154.33315</v>
      </c>
      <c r="J23" s="36">
        <v>9801.34591</v>
      </c>
      <c r="K23" s="36">
        <v>9801.1259100000007</v>
      </c>
    </row>
    <row r="24" spans="1:67" s="30" customFormat="1" ht="18.95" customHeight="1" x14ac:dyDescent="0.2">
      <c r="A24" s="84" t="s">
        <v>129</v>
      </c>
      <c r="B24" s="36">
        <v>982.61881000000005</v>
      </c>
      <c r="C24" s="36">
        <v>875.38705000000004</v>
      </c>
      <c r="D24" s="36">
        <v>896.20275000000004</v>
      </c>
      <c r="E24" s="36">
        <v>896.20275000000004</v>
      </c>
      <c r="F24" s="36">
        <v>896.20275000000004</v>
      </c>
      <c r="G24" s="36">
        <v>2220.0081800000003</v>
      </c>
      <c r="H24" s="36">
        <v>2932.0023700000002</v>
      </c>
      <c r="I24" s="36">
        <v>3096.0780500000001</v>
      </c>
      <c r="J24" s="36">
        <v>3094.9841200000001</v>
      </c>
      <c r="K24" s="36">
        <v>3094.9841200000001</v>
      </c>
    </row>
    <row r="25" spans="1:67" s="30" customFormat="1" ht="18.95" customHeight="1" x14ac:dyDescent="0.2">
      <c r="A25" s="84" t="s">
        <v>45</v>
      </c>
      <c r="B25" s="36">
        <v>1424.0677599999999</v>
      </c>
      <c r="C25" s="36">
        <v>1421.0258899999999</v>
      </c>
      <c r="D25" s="36">
        <v>2148.7620899999997</v>
      </c>
      <c r="E25" s="36">
        <v>2138.71009</v>
      </c>
      <c r="F25" s="36">
        <v>2138.71009</v>
      </c>
      <c r="G25" s="36">
        <v>2618.2915400000002</v>
      </c>
      <c r="H25" s="36">
        <v>2720.5954900000002</v>
      </c>
      <c r="I25" s="36">
        <v>3447.6803</v>
      </c>
      <c r="J25" s="36">
        <v>3446.3301000000001</v>
      </c>
      <c r="K25" s="36">
        <v>3446.3301000000001</v>
      </c>
    </row>
    <row r="26" spans="1:67" s="30" customFormat="1" ht="18.95" customHeight="1" x14ac:dyDescent="0.2">
      <c r="A26" s="84" t="s">
        <v>117</v>
      </c>
      <c r="B26" s="36">
        <v>6048.9719599999999</v>
      </c>
      <c r="C26" s="36">
        <v>5453.1443099999997</v>
      </c>
      <c r="D26" s="36">
        <v>5656.5084400000005</v>
      </c>
      <c r="E26" s="36">
        <v>5436.9278899999999</v>
      </c>
      <c r="F26" s="36">
        <v>5436.9278899999999</v>
      </c>
      <c r="G26" s="36">
        <v>11473.421400000001</v>
      </c>
      <c r="H26" s="36">
        <v>11842.66013</v>
      </c>
      <c r="I26" s="36">
        <v>12609.08958</v>
      </c>
      <c r="J26" s="36">
        <v>12578.458500000001</v>
      </c>
      <c r="K26" s="36">
        <v>12577.798449999998</v>
      </c>
    </row>
    <row r="27" spans="1:67" s="30" customFormat="1" ht="18.95" customHeight="1" x14ac:dyDescent="0.2">
      <c r="A27" s="84" t="s">
        <v>46</v>
      </c>
      <c r="B27" s="36">
        <f>6425.16227-B28</f>
        <v>5793.3062899999995</v>
      </c>
      <c r="C27" s="36">
        <f>6502.62063-C28</f>
        <v>6041.1735900000003</v>
      </c>
      <c r="D27" s="36">
        <f>7050.07476-D28</f>
        <v>6370.8672800000004</v>
      </c>
      <c r="E27" s="36">
        <f>7057.77429-E28</f>
        <v>6379.1868100000002</v>
      </c>
      <c r="F27" s="36">
        <f>7057.77429-F28</f>
        <v>6379.1868100000002</v>
      </c>
      <c r="G27" s="36">
        <f>12344.56674-G28</f>
        <v>11483.42835</v>
      </c>
      <c r="H27" s="36">
        <v>12359.825919999999</v>
      </c>
      <c r="I27" s="36">
        <f>17766.98503-1833.25162</f>
        <v>15933.733410000001</v>
      </c>
      <c r="J27" s="36">
        <f>17796.95122-J28</f>
        <v>15963.6996</v>
      </c>
      <c r="K27" s="36">
        <f>17803.15967-K28</f>
        <v>15969.908050000002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</row>
    <row r="28" spans="1:67" s="30" customFormat="1" ht="18.95" customHeight="1" x14ac:dyDescent="0.2">
      <c r="A28" s="84" t="s">
        <v>77</v>
      </c>
      <c r="B28" s="36">
        <v>631.85598000000005</v>
      </c>
      <c r="C28" s="36">
        <v>461.44704000000002</v>
      </c>
      <c r="D28" s="36">
        <v>679.20748000000003</v>
      </c>
      <c r="E28" s="36">
        <f>679.20748-0.62</f>
        <v>678.58748000000003</v>
      </c>
      <c r="F28" s="36">
        <f>678.58748</f>
        <v>678.58748000000003</v>
      </c>
      <c r="G28" s="36">
        <v>861.13838999999996</v>
      </c>
      <c r="H28" s="36">
        <v>938.56096000000002</v>
      </c>
      <c r="I28" s="36">
        <v>1833.25162</v>
      </c>
      <c r="J28" s="36">
        <v>1833.25162</v>
      </c>
      <c r="K28" s="36">
        <v>1833.25162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</row>
    <row r="29" spans="1:67" s="30" customFormat="1" ht="18.95" customHeight="1" x14ac:dyDescent="0.2">
      <c r="A29" s="84" t="s">
        <v>47</v>
      </c>
      <c r="B29" s="36">
        <v>665.35264000000006</v>
      </c>
      <c r="C29" s="36">
        <v>555.55667000000005</v>
      </c>
      <c r="D29" s="36">
        <v>639.47498999999993</v>
      </c>
      <c r="E29" s="36">
        <v>639.47370000000001</v>
      </c>
      <c r="F29" s="36">
        <v>639.47370000000001</v>
      </c>
      <c r="G29" s="36">
        <v>1107.8859399999999</v>
      </c>
      <c r="H29" s="36">
        <v>1393.1685600000001</v>
      </c>
      <c r="I29" s="36">
        <v>1450.76623</v>
      </c>
      <c r="J29" s="36">
        <v>1433.81369</v>
      </c>
      <c r="K29" s="36">
        <v>1433.28376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</row>
    <row r="30" spans="1:67" s="30" customFormat="1" ht="18.95" customHeight="1" x14ac:dyDescent="0.2">
      <c r="A30" s="84" t="s">
        <v>86</v>
      </c>
      <c r="B30" s="36">
        <v>633.57088999999996</v>
      </c>
      <c r="C30" s="36">
        <v>652.41492000000005</v>
      </c>
      <c r="D30" s="36">
        <v>681.46259999999995</v>
      </c>
      <c r="E30" s="36">
        <v>681.03332999999998</v>
      </c>
      <c r="F30" s="36">
        <v>681.03332999999998</v>
      </c>
      <c r="G30" s="36">
        <v>752.09047999999996</v>
      </c>
      <c r="H30" s="36">
        <v>789.13454999999999</v>
      </c>
      <c r="I30" s="36">
        <v>933.29039999999998</v>
      </c>
      <c r="J30" s="36">
        <v>854.99963000000002</v>
      </c>
      <c r="K30" s="36">
        <v>854.99963000000002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</row>
    <row r="31" spans="1:67" s="30" customFormat="1" ht="18.95" customHeight="1" x14ac:dyDescent="0.2">
      <c r="A31" s="84" t="s">
        <v>48</v>
      </c>
      <c r="B31" s="36">
        <v>33998.157189999998</v>
      </c>
      <c r="C31" s="36">
        <v>24728.302830000001</v>
      </c>
      <c r="D31" s="36">
        <v>24658.607359999998</v>
      </c>
      <c r="E31" s="36">
        <v>24642.567709999999</v>
      </c>
      <c r="F31" s="36">
        <v>24642.567709999999</v>
      </c>
      <c r="G31" s="36">
        <v>39705</v>
      </c>
      <c r="H31" s="36">
        <v>30452.795899999997</v>
      </c>
      <c r="I31" s="36">
        <v>25969.48761</v>
      </c>
      <c r="J31" s="36">
        <v>25951.846940000003</v>
      </c>
      <c r="K31" s="36">
        <v>25943.947660000002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</row>
    <row r="32" spans="1:67" s="30" customFormat="1" ht="18.95" customHeight="1" x14ac:dyDescent="0.2">
      <c r="A32" s="84" t="s">
        <v>49</v>
      </c>
      <c r="B32" s="36">
        <v>1656.81513</v>
      </c>
      <c r="C32" s="36">
        <v>1382.3903800000001</v>
      </c>
      <c r="D32" s="36">
        <v>1389.5288500000001</v>
      </c>
      <c r="E32" s="36">
        <v>1389.5288500000001</v>
      </c>
      <c r="F32" s="36">
        <v>1389.5288500000001</v>
      </c>
      <c r="G32" s="36">
        <v>1564.0876799999999</v>
      </c>
      <c r="H32" s="36">
        <v>1611.3853999999999</v>
      </c>
      <c r="I32" s="36">
        <v>1753.4857099999999</v>
      </c>
      <c r="J32" s="36">
        <v>1747.97243</v>
      </c>
      <c r="K32" s="36">
        <v>1749.8832600000001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</row>
    <row r="33" spans="1:67" s="30" customFormat="1" ht="18.95" customHeight="1" x14ac:dyDescent="0.2">
      <c r="A33" s="84" t="s">
        <v>50</v>
      </c>
      <c r="B33" s="36">
        <v>48816.042450000001</v>
      </c>
      <c r="C33" s="36">
        <v>48222.51107</v>
      </c>
      <c r="D33" s="36">
        <v>49510.401920000004</v>
      </c>
      <c r="E33" s="36">
        <v>49510.401920000004</v>
      </c>
      <c r="F33" s="36">
        <v>49510.401920000004</v>
      </c>
      <c r="G33" s="36">
        <v>70570</v>
      </c>
      <c r="H33" s="36">
        <v>70727.918049999993</v>
      </c>
      <c r="I33" s="36">
        <v>66457.250490000006</v>
      </c>
      <c r="J33" s="36">
        <v>66273.569960000008</v>
      </c>
      <c r="K33" s="36">
        <v>66273.569960000008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</row>
    <row r="34" spans="1:67" s="30" customFormat="1" ht="18.95" customHeight="1" x14ac:dyDescent="0.2">
      <c r="A34" s="74" t="s">
        <v>51</v>
      </c>
      <c r="B34" s="75">
        <v>33490</v>
      </c>
      <c r="C34" s="75">
        <v>32171</v>
      </c>
      <c r="D34" s="75">
        <v>31547.483769999999</v>
      </c>
      <c r="E34" s="75">
        <v>31547.483769999999</v>
      </c>
      <c r="F34" s="75">
        <v>31547.483769999999</v>
      </c>
      <c r="G34" s="75">
        <v>31675.104090000001</v>
      </c>
      <c r="H34" s="75">
        <v>30175.104090000001</v>
      </c>
      <c r="I34" s="75">
        <v>31275.104090000001</v>
      </c>
      <c r="J34" s="75">
        <v>31275.104090000001</v>
      </c>
      <c r="K34" s="75">
        <v>31275.104090000001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</row>
    <row r="35" spans="1:67" s="3" customFormat="1" ht="22.5" customHeight="1" x14ac:dyDescent="0.25">
      <c r="A35" s="76" t="s">
        <v>2</v>
      </c>
      <c r="B35" s="77">
        <f t="shared" ref="B35:E35" si="0">SUM(B7:B34)</f>
        <v>351856.29476000002</v>
      </c>
      <c r="C35" s="77">
        <f t="shared" si="0"/>
        <v>355111.17920999991</v>
      </c>
      <c r="D35" s="77">
        <f t="shared" si="0"/>
        <v>368369.02785999997</v>
      </c>
      <c r="E35" s="77">
        <f t="shared" si="0"/>
        <v>368322.77034999995</v>
      </c>
      <c r="F35" s="77">
        <f t="shared" ref="F35:G35" si="1">SUM(F7:F34)</f>
        <v>368322.77034999995</v>
      </c>
      <c r="G35" s="77">
        <f t="shared" si="1"/>
        <v>456073.40224999993</v>
      </c>
      <c r="H35" s="77">
        <f t="shared" ref="H35:I35" si="2">SUM(H7:H34)</f>
        <v>458969.56758999993</v>
      </c>
      <c r="I35" s="77">
        <f t="shared" si="2"/>
        <v>485985.81222000002</v>
      </c>
      <c r="J35" s="77">
        <f t="shared" ref="J35:K35" si="3">SUM(J7:J34)</f>
        <v>480625.53020999988</v>
      </c>
      <c r="K35" s="77">
        <f t="shared" si="3"/>
        <v>480625.53021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</row>
    <row r="36" spans="1:67" s="15" customFormat="1" ht="19.149999999999999" customHeight="1" x14ac:dyDescent="0.25">
      <c r="A36" s="9"/>
    </row>
    <row r="37" spans="1:67" s="15" customFormat="1" ht="19.149999999999999" customHeight="1" x14ac:dyDescent="0.25">
      <c r="A37" s="9"/>
    </row>
    <row r="38" spans="1:67" s="69" customFormat="1" x14ac:dyDescent="0.2">
      <c r="A38" s="17" t="s">
        <v>27</v>
      </c>
    </row>
    <row r="39" spans="1:67" s="69" customFormat="1" x14ac:dyDescent="0.2">
      <c r="A39" s="73" t="s">
        <v>39</v>
      </c>
    </row>
    <row r="40" spans="1:67" x14ac:dyDescent="0.2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</row>
    <row r="41" spans="1:67" hidden="1" x14ac:dyDescent="0.2">
      <c r="A41" s="78" t="s">
        <v>52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</row>
    <row r="42" spans="1:67" hidden="1" x14ac:dyDescent="0.2">
      <c r="A42" s="69" t="s">
        <v>3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</row>
    <row r="43" spans="1:67" hidden="1" x14ac:dyDescent="0.2">
      <c r="A43" s="69" t="s">
        <v>7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</row>
    <row r="44" spans="1:67" hidden="1" x14ac:dyDescent="0.2">
      <c r="A44" s="69" t="s">
        <v>8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</row>
    <row r="45" spans="1:67" hidden="1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</row>
    <row r="46" spans="1:67" s="31" customFormat="1" hidden="1" x14ac:dyDescent="0.2">
      <c r="A46" s="79" t="s">
        <v>46</v>
      </c>
      <c r="B46" s="80"/>
      <c r="C46" s="69"/>
      <c r="D46" s="69"/>
      <c r="E46" s="69"/>
      <c r="F46" s="69"/>
      <c r="G46" s="69"/>
      <c r="H46" s="69"/>
      <c r="I46" s="69"/>
      <c r="J46" s="69"/>
      <c r="K46" s="69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</row>
    <row r="47" spans="1:67" hidden="1" x14ac:dyDescent="0.2">
      <c r="A47" s="69" t="s">
        <v>73</v>
      </c>
      <c r="B47" s="69"/>
      <c r="C47" s="80"/>
      <c r="D47" s="80"/>
      <c r="E47" s="80"/>
      <c r="F47" s="80"/>
      <c r="G47" s="80"/>
      <c r="H47" s="80"/>
      <c r="I47" s="80"/>
      <c r="J47" s="80"/>
      <c r="K47" s="80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</row>
    <row r="48" spans="1:67" hidden="1" x14ac:dyDescent="0.2">
      <c r="A48" s="81" t="s">
        <v>74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</row>
    <row r="49" spans="1:67" x14ac:dyDescent="0.2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</row>
    <row r="50" spans="1:67" x14ac:dyDescent="0.2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</row>
    <row r="52" spans="1:67" x14ac:dyDescent="0.2">
      <c r="A52" s="4" t="s">
        <v>87</v>
      </c>
    </row>
  </sheetData>
  <phoneticPr fontId="0" type="noConversion"/>
  <printOptions horizontalCentered="1"/>
  <pageMargins left="0.39370078740157483" right="0.39370078740157483" top="0.39370078740157483" bottom="0.39370078740157483" header="0" footer="0"/>
  <pageSetup paperSize="9" scale="78" orientation="landscape" r:id="rId1"/>
  <headerFooter alignWithMargins="0">
    <oddFooter xml:space="preserve">&amp;R
</oddFooter>
  </headerFooter>
  <rowBreaks count="1" manualBreakCount="1">
    <brk id="36" max="10" man="1"/>
  </rowBreaks>
  <ignoredErrors>
    <ignoredError sqref="C6:H6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2">
    <pageSetUpPr fitToPage="1"/>
  </sheetPr>
  <dimension ref="A1:K22"/>
  <sheetViews>
    <sheetView showGridLines="0" zoomScale="115" zoomScaleNormal="115" workbookViewId="0">
      <selection activeCell="J33" sqref="J33"/>
    </sheetView>
  </sheetViews>
  <sheetFormatPr baseColWidth="10" defaultColWidth="11.42578125" defaultRowHeight="12.75" x14ac:dyDescent="0.2"/>
  <cols>
    <col min="1" max="1" width="45.7109375" style="7" customWidth="1"/>
    <col min="2" max="11" width="9.7109375" style="7" customWidth="1"/>
    <col min="12" max="16384" width="11.42578125" style="7"/>
  </cols>
  <sheetData>
    <row r="1" spans="1:11" ht="24.95" customHeight="1" x14ac:dyDescent="0.2">
      <c r="A1" s="33"/>
    </row>
    <row r="2" spans="1:11" ht="24.95" customHeight="1" x14ac:dyDescent="0.2">
      <c r="A2" s="33"/>
    </row>
    <row r="3" spans="1:11" ht="24.95" customHeight="1" x14ac:dyDescent="0.2"/>
    <row r="4" spans="1:11" ht="20.100000000000001" customHeight="1" x14ac:dyDescent="0.2">
      <c r="A4" s="24" t="s">
        <v>80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15.75" thickBo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s="8" customFormat="1" ht="23.25" customHeight="1" thickBot="1" x14ac:dyDescent="0.25">
      <c r="A6" s="26" t="s">
        <v>13</v>
      </c>
      <c r="B6" s="32">
        <v>2016</v>
      </c>
      <c r="C6" s="34" t="s">
        <v>84</v>
      </c>
      <c r="D6" s="34" t="s">
        <v>85</v>
      </c>
      <c r="E6" s="34" t="s">
        <v>108</v>
      </c>
      <c r="F6" s="34" t="s">
        <v>109</v>
      </c>
      <c r="G6" s="34" t="s">
        <v>113</v>
      </c>
      <c r="H6" s="34" t="s">
        <v>130</v>
      </c>
      <c r="I6" s="34" t="s">
        <v>940</v>
      </c>
      <c r="J6" s="34" t="s">
        <v>959</v>
      </c>
      <c r="K6" s="34" t="s">
        <v>968</v>
      </c>
    </row>
    <row r="7" spans="1:11" s="10" customFormat="1" ht="18.95" customHeight="1" x14ac:dyDescent="0.2">
      <c r="A7" s="9" t="s">
        <v>34</v>
      </c>
      <c r="B7" s="18">
        <v>209880.89937999999</v>
      </c>
      <c r="C7" s="18">
        <v>202722.57978999999</v>
      </c>
      <c r="D7" s="18">
        <v>210024.87087000001</v>
      </c>
      <c r="E7" s="18">
        <v>210024.87087000001</v>
      </c>
      <c r="F7" s="18">
        <v>210020.24038</v>
      </c>
      <c r="G7" s="18">
        <v>221946</v>
      </c>
      <c r="H7" s="18">
        <v>244043.38961000001</v>
      </c>
      <c r="I7" s="18">
        <v>269000.30434999999</v>
      </c>
      <c r="J7" s="18">
        <v>269000.30435000005</v>
      </c>
      <c r="K7" s="18">
        <v>269000.30435000005</v>
      </c>
    </row>
    <row r="8" spans="1:11" s="10" customFormat="1" ht="18.95" customHeight="1" x14ac:dyDescent="0.2">
      <c r="A8" s="9" t="s">
        <v>35</v>
      </c>
      <c r="B8" s="18">
        <v>43476</v>
      </c>
      <c r="C8" s="18">
        <v>44532</v>
      </c>
      <c r="D8" s="18">
        <v>47191</v>
      </c>
      <c r="E8" s="18">
        <v>47191</v>
      </c>
      <c r="F8" s="18">
        <v>47191</v>
      </c>
      <c r="G8" s="18">
        <v>51480</v>
      </c>
      <c r="H8" s="18">
        <v>57879.547689999999</v>
      </c>
      <c r="I8" s="18">
        <v>57809.239509999999</v>
      </c>
      <c r="J8" s="18">
        <v>57809.239509999999</v>
      </c>
      <c r="K8" s="18">
        <v>57809.239509999999</v>
      </c>
    </row>
    <row r="9" spans="1:11" s="10" customFormat="1" ht="18.95" customHeight="1" x14ac:dyDescent="0.2">
      <c r="A9" s="9" t="s">
        <v>75</v>
      </c>
      <c r="B9" s="18">
        <v>10158.16243</v>
      </c>
      <c r="C9" s="18">
        <v>11922.65256</v>
      </c>
      <c r="D9" s="18">
        <v>14643.860929999999</v>
      </c>
      <c r="E9" s="18">
        <v>14643.860929999999</v>
      </c>
      <c r="F9" s="18">
        <v>14643.860929999999</v>
      </c>
      <c r="G9" s="18">
        <v>14255</v>
      </c>
      <c r="H9" s="18">
        <v>13578.146640000001</v>
      </c>
      <c r="I9" s="18">
        <v>14470.948</v>
      </c>
      <c r="J9" s="18">
        <v>14470.948</v>
      </c>
      <c r="K9" s="18">
        <v>14470.948</v>
      </c>
    </row>
    <row r="10" spans="1:11" s="10" customFormat="1" ht="18.95" customHeight="1" x14ac:dyDescent="0.2">
      <c r="A10" s="9" t="s">
        <v>17</v>
      </c>
      <c r="B10" s="18">
        <v>14191.76434</v>
      </c>
      <c r="C10" s="18">
        <v>11716.80773</v>
      </c>
      <c r="D10" s="18">
        <v>12223.1023</v>
      </c>
      <c r="E10" s="18">
        <v>12223.1023</v>
      </c>
      <c r="F10" s="18">
        <v>12223.1023</v>
      </c>
      <c r="G10" s="18">
        <v>15423</v>
      </c>
      <c r="H10" s="18">
        <v>19127.65625</v>
      </c>
      <c r="I10" s="18">
        <v>19014.42614</v>
      </c>
      <c r="J10" s="18">
        <v>19014.42614</v>
      </c>
      <c r="K10" s="18">
        <v>19014.42614</v>
      </c>
    </row>
    <row r="11" spans="1:11" s="10" customFormat="1" ht="18.95" customHeight="1" x14ac:dyDescent="0.2">
      <c r="A11" s="74" t="s">
        <v>36</v>
      </c>
      <c r="B11" s="18">
        <v>6941.0916100000004</v>
      </c>
      <c r="C11" s="18">
        <v>6272.5106999999998</v>
      </c>
      <c r="D11" s="18">
        <v>5965.7570099999994</v>
      </c>
      <c r="E11" s="18">
        <v>5965.7570099999994</v>
      </c>
      <c r="F11" s="18">
        <v>5965.7570099999994</v>
      </c>
      <c r="G11" s="18">
        <v>8401</v>
      </c>
      <c r="H11" s="18">
        <v>6629.0612599999995</v>
      </c>
      <c r="I11" s="18">
        <v>6338.4479799999999</v>
      </c>
      <c r="J11" s="18">
        <v>6338.4479800000008</v>
      </c>
      <c r="K11" s="18">
        <v>6338.4479800000008</v>
      </c>
    </row>
    <row r="12" spans="1:11" s="10" customFormat="1" ht="20.100000000000001" customHeight="1" x14ac:dyDescent="0.2">
      <c r="A12" s="12" t="s">
        <v>18</v>
      </c>
      <c r="B12" s="19">
        <f t="shared" ref="B12:D12" si="0">SUM(B7:B11)</f>
        <v>284647.91775999998</v>
      </c>
      <c r="C12" s="19">
        <f t="shared" si="0"/>
        <v>277166.55077999993</v>
      </c>
      <c r="D12" s="19">
        <f t="shared" si="0"/>
        <v>290048.59111000004</v>
      </c>
      <c r="E12" s="19">
        <f t="shared" ref="E12:F12" si="1">SUM(E7:E11)</f>
        <v>290048.59111000004</v>
      </c>
      <c r="F12" s="19">
        <f t="shared" si="1"/>
        <v>290043.96062000003</v>
      </c>
      <c r="G12" s="19">
        <f t="shared" ref="G12:H12" si="2">SUM(G7:G11)</f>
        <v>311505</v>
      </c>
      <c r="H12" s="19">
        <f t="shared" si="2"/>
        <v>341257.80144999997</v>
      </c>
      <c r="I12" s="19">
        <f t="shared" ref="I12:J12" si="3">SUM(I7:I11)</f>
        <v>366633.36597999994</v>
      </c>
      <c r="J12" s="19">
        <f t="shared" si="3"/>
        <v>366633.36598</v>
      </c>
      <c r="K12" s="19">
        <f t="shared" ref="K12" si="4">SUM(K7:K11)</f>
        <v>366633.36598</v>
      </c>
    </row>
    <row r="13" spans="1:11" s="10" customFormat="1" ht="18.95" customHeight="1" x14ac:dyDescent="0.2">
      <c r="A13" s="9" t="s">
        <v>37</v>
      </c>
      <c r="B13" s="18">
        <v>363.57428999999996</v>
      </c>
      <c r="C13" s="18">
        <v>337.63164999999998</v>
      </c>
      <c r="D13" s="18">
        <v>231.67953</v>
      </c>
      <c r="E13" s="18">
        <v>231.67953</v>
      </c>
      <c r="F13" s="18">
        <v>231.67953</v>
      </c>
      <c r="G13" s="18">
        <v>643</v>
      </c>
      <c r="H13" s="18">
        <v>287.26693</v>
      </c>
      <c r="I13" s="18">
        <v>350.05259999999998</v>
      </c>
      <c r="J13" s="18">
        <v>350.05259999999998</v>
      </c>
      <c r="K13" s="18">
        <v>350.05259999999998</v>
      </c>
    </row>
    <row r="14" spans="1:11" s="10" customFormat="1" ht="18.95" customHeight="1" x14ac:dyDescent="0.2">
      <c r="A14" s="9" t="s">
        <v>20</v>
      </c>
      <c r="B14" s="18">
        <v>2620.95651</v>
      </c>
      <c r="C14" s="18">
        <v>2707.58896</v>
      </c>
      <c r="D14" s="18">
        <v>2917.98884</v>
      </c>
      <c r="E14" s="18">
        <v>2917.98884</v>
      </c>
      <c r="F14" s="18">
        <v>2917.98884</v>
      </c>
      <c r="G14" s="18">
        <v>8082</v>
      </c>
      <c r="H14" s="18">
        <v>19464.75491</v>
      </c>
      <c r="I14" s="18">
        <v>16187.761699999999</v>
      </c>
      <c r="J14" s="18">
        <v>16187.761699999999</v>
      </c>
      <c r="K14" s="18">
        <v>16187.761699999999</v>
      </c>
    </row>
    <row r="15" spans="1:11" s="10" customFormat="1" ht="20.100000000000001" customHeight="1" x14ac:dyDescent="0.2">
      <c r="A15" s="12" t="s">
        <v>21</v>
      </c>
      <c r="B15" s="19">
        <f t="shared" ref="B15:D15" si="5">SUM(B13:B14)</f>
        <v>2984.5308</v>
      </c>
      <c r="C15" s="19">
        <f t="shared" si="5"/>
        <v>3045.2206099999999</v>
      </c>
      <c r="D15" s="19">
        <f t="shared" si="5"/>
        <v>3149.6683699999999</v>
      </c>
      <c r="E15" s="19">
        <f t="shared" ref="E15:F15" si="6">SUM(E13:E14)</f>
        <v>3149.6683699999999</v>
      </c>
      <c r="F15" s="19">
        <f t="shared" si="6"/>
        <v>3149.6683699999999</v>
      </c>
      <c r="G15" s="19">
        <f t="shared" ref="G15:H15" si="7">SUM(G13:G14)</f>
        <v>8725</v>
      </c>
      <c r="H15" s="19">
        <f t="shared" si="7"/>
        <v>19752.021840000001</v>
      </c>
      <c r="I15" s="19">
        <f t="shared" ref="I15:J15" si="8">SUM(I13:I14)</f>
        <v>16537.814299999998</v>
      </c>
      <c r="J15" s="19">
        <f t="shared" si="8"/>
        <v>16537.814299999998</v>
      </c>
      <c r="K15" s="19">
        <f t="shared" ref="K15" si="9">SUM(K13:K14)</f>
        <v>16537.814299999998</v>
      </c>
    </row>
    <row r="16" spans="1:11" s="13" customFormat="1" ht="20.100000000000001" customHeight="1" x14ac:dyDescent="0.2">
      <c r="A16" s="12" t="s">
        <v>22</v>
      </c>
      <c r="B16" s="20">
        <f t="shared" ref="B16:D16" si="10">SUM(B15,B12)</f>
        <v>287632.44855999999</v>
      </c>
      <c r="C16" s="20">
        <f t="shared" si="10"/>
        <v>280211.77138999995</v>
      </c>
      <c r="D16" s="20">
        <f t="shared" si="10"/>
        <v>293198.25948000007</v>
      </c>
      <c r="E16" s="20">
        <f t="shared" ref="E16:F16" si="11">SUM(E15,E12)</f>
        <v>293198.25948000007</v>
      </c>
      <c r="F16" s="20">
        <f t="shared" si="11"/>
        <v>293193.62899000006</v>
      </c>
      <c r="G16" s="20">
        <f t="shared" ref="G16:H16" si="12">SUM(G15,G12)</f>
        <v>320230</v>
      </c>
      <c r="H16" s="20">
        <f t="shared" si="12"/>
        <v>361009.82328999997</v>
      </c>
      <c r="I16" s="20">
        <f t="shared" ref="I16:J16" si="13">SUM(I15,I12)</f>
        <v>383171.18027999997</v>
      </c>
      <c r="J16" s="20">
        <f t="shared" si="13"/>
        <v>383171.18027999997</v>
      </c>
      <c r="K16" s="20">
        <f t="shared" ref="K16" si="14">SUM(K15,K12)</f>
        <v>383171.18027999997</v>
      </c>
    </row>
    <row r="17" spans="1:11" s="10" customFormat="1" ht="18.95" customHeight="1" x14ac:dyDescent="0.2">
      <c r="A17" s="9" t="s">
        <v>23</v>
      </c>
      <c r="B17" s="18">
        <v>11399.8964</v>
      </c>
      <c r="C17" s="18">
        <v>11879.09064</v>
      </c>
      <c r="D17" s="18">
        <v>7704.9516800000001</v>
      </c>
      <c r="E17" s="18">
        <v>7704.9516800000001</v>
      </c>
      <c r="F17" s="18">
        <v>7686.8724199999997</v>
      </c>
      <c r="G17" s="18">
        <v>3767</v>
      </c>
      <c r="H17" s="18">
        <v>15986.851929999999</v>
      </c>
      <c r="I17" s="18">
        <v>6756.3141900000001</v>
      </c>
      <c r="J17" s="18">
        <v>6756.3141900000001</v>
      </c>
      <c r="K17" s="18">
        <v>6756.3141900000001</v>
      </c>
    </row>
    <row r="18" spans="1:11" s="15" customFormat="1" ht="23.1" customHeight="1" x14ac:dyDescent="0.25">
      <c r="A18" s="22" t="s">
        <v>38</v>
      </c>
      <c r="B18" s="21">
        <f t="shared" ref="B18:D18" si="15">+B16+B17</f>
        <v>299032.34496000002</v>
      </c>
      <c r="C18" s="21">
        <f t="shared" si="15"/>
        <v>292090.86202999996</v>
      </c>
      <c r="D18" s="21">
        <f t="shared" si="15"/>
        <v>300903.21116000006</v>
      </c>
      <c r="E18" s="21">
        <f t="shared" ref="E18:F18" si="16">+E16+E17</f>
        <v>300903.21116000006</v>
      </c>
      <c r="F18" s="21">
        <f t="shared" si="16"/>
        <v>300880.50141000003</v>
      </c>
      <c r="G18" s="21">
        <f t="shared" ref="G18:H18" si="17">+G16+G17</f>
        <v>323997</v>
      </c>
      <c r="H18" s="21">
        <f t="shared" si="17"/>
        <v>376996.67521999998</v>
      </c>
      <c r="I18" s="21">
        <f t="shared" ref="I18:J18" si="18">+I16+I17</f>
        <v>389927.49446999998</v>
      </c>
      <c r="J18" s="21">
        <f t="shared" si="18"/>
        <v>389927.49446999998</v>
      </c>
      <c r="K18" s="21">
        <f t="shared" ref="K18" si="19">+K16+K17</f>
        <v>389927.49446999998</v>
      </c>
    </row>
    <row r="19" spans="1:11" s="15" customFormat="1" ht="19.149999999999999" customHeight="1" x14ac:dyDescent="0.25">
      <c r="A19" s="9"/>
    </row>
    <row r="20" spans="1:11" s="15" customFormat="1" ht="19.149999999999999" customHeight="1" x14ac:dyDescent="0.25">
      <c r="A20" s="9"/>
    </row>
    <row r="21" spans="1:11" s="69" customFormat="1" x14ac:dyDescent="0.2">
      <c r="A21" s="17" t="s">
        <v>27</v>
      </c>
    </row>
    <row r="22" spans="1:11" s="69" customFormat="1" x14ac:dyDescent="0.2">
      <c r="A22" s="73" t="s">
        <v>39</v>
      </c>
    </row>
  </sheetData>
  <phoneticPr fontId="0" type="noConversion"/>
  <printOptions horizontalCentered="1"/>
  <pageMargins left="0.75" right="0.75" top="0.39370078740157483" bottom="1" header="0" footer="0"/>
  <pageSetup paperSize="9" scale="92" orientation="landscape" r:id="rId1"/>
  <headerFooter alignWithMargins="0"/>
  <ignoredErrors>
    <ignoredError sqref="C6:H6" numberStoredAsText="1"/>
    <ignoredError sqref="B12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R1015"/>
  <sheetViews>
    <sheetView showGridLines="0" zoomScale="115" zoomScaleNormal="115" zoomScaleSheetLayoutView="115" workbookViewId="0">
      <selection activeCell="J33" sqref="J33"/>
    </sheetView>
  </sheetViews>
  <sheetFormatPr baseColWidth="10" defaultColWidth="11.42578125" defaultRowHeight="12.75" x14ac:dyDescent="0.2"/>
  <cols>
    <col min="1" max="1" width="6" style="40" customWidth="1"/>
    <col min="2" max="2" width="64.5703125" style="40" customWidth="1"/>
    <col min="3" max="12" width="9.7109375" style="40" customWidth="1"/>
    <col min="13" max="16384" width="11.42578125" style="40"/>
  </cols>
  <sheetData>
    <row r="1" spans="1:37" s="7" customFormat="1" ht="24.95" customHeight="1" x14ac:dyDescent="0.2">
      <c r="A1" s="33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37" s="7" customFormat="1" ht="24.95" customHeight="1" x14ac:dyDescent="0.2">
      <c r="A2" s="33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37" s="38" customFormat="1" ht="24.95" customHeight="1" x14ac:dyDescent="0.2">
      <c r="A3" s="130"/>
      <c r="B3" s="130"/>
      <c r="C3" s="130"/>
      <c r="D3" s="130"/>
      <c r="E3" s="130"/>
      <c r="F3" s="50"/>
      <c r="G3" s="130"/>
      <c r="H3" s="130"/>
      <c r="I3" s="130"/>
      <c r="J3" s="130"/>
      <c r="K3" s="130"/>
      <c r="L3" s="130"/>
    </row>
    <row r="4" spans="1:37" ht="20.100000000000001" customHeight="1" x14ac:dyDescent="0.2">
      <c r="A4" s="39" t="s">
        <v>107</v>
      </c>
      <c r="B4" s="39"/>
      <c r="C4" s="39"/>
      <c r="D4" s="39"/>
      <c r="E4" s="39"/>
      <c r="F4" s="41"/>
      <c r="G4" s="39"/>
      <c r="H4" s="39"/>
      <c r="I4" s="39"/>
      <c r="J4" s="39"/>
      <c r="K4" s="39"/>
      <c r="L4" s="39"/>
    </row>
    <row r="5" spans="1:37" ht="15.75" thickBot="1" x14ac:dyDescent="0.25">
      <c r="A5" s="41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37" s="45" customFormat="1" ht="23.25" customHeight="1" thickBot="1" x14ac:dyDescent="0.25">
      <c r="A6" s="42" t="s">
        <v>106</v>
      </c>
      <c r="B6" s="42"/>
      <c r="C6" s="43">
        <v>2016</v>
      </c>
      <c r="D6" s="44" t="s">
        <v>84</v>
      </c>
      <c r="E6" s="44" t="s">
        <v>85</v>
      </c>
      <c r="F6" s="44" t="s">
        <v>108</v>
      </c>
      <c r="G6" s="44" t="s">
        <v>109</v>
      </c>
      <c r="H6" s="44" t="s">
        <v>113</v>
      </c>
      <c r="I6" s="44" t="s">
        <v>130</v>
      </c>
      <c r="J6" s="44" t="s">
        <v>940</v>
      </c>
      <c r="K6" s="44" t="s">
        <v>959</v>
      </c>
      <c r="L6" s="44" t="s">
        <v>968</v>
      </c>
    </row>
    <row r="7" spans="1:37" s="45" customFormat="1" ht="24" x14ac:dyDescent="0.2">
      <c r="A7" s="90" t="s">
        <v>939</v>
      </c>
      <c r="B7" s="90" t="s">
        <v>938</v>
      </c>
      <c r="C7" s="131"/>
      <c r="D7" s="131"/>
      <c r="E7" s="131"/>
      <c r="F7" s="131"/>
      <c r="G7" s="131"/>
      <c r="H7" s="56">
        <v>27.740770000000001</v>
      </c>
      <c r="I7" s="56">
        <v>209.77</v>
      </c>
      <c r="J7" s="56">
        <v>57.503740000000001</v>
      </c>
      <c r="K7" s="56"/>
      <c r="L7" s="56"/>
    </row>
    <row r="8" spans="1:37" s="46" customFormat="1" ht="15" x14ac:dyDescent="0.2">
      <c r="A8" s="87" t="s">
        <v>937</v>
      </c>
      <c r="B8" s="87" t="s">
        <v>936</v>
      </c>
      <c r="C8" s="88">
        <v>31.672750000000001</v>
      </c>
      <c r="D8" s="88">
        <v>32.144750000000002</v>
      </c>
      <c r="E8" s="88">
        <v>33.60716</v>
      </c>
      <c r="F8" s="88">
        <v>33.60716</v>
      </c>
      <c r="G8" s="88">
        <v>33.60716</v>
      </c>
      <c r="H8" s="57">
        <v>39.124940000000002</v>
      </c>
      <c r="I8" s="57">
        <v>40.08502</v>
      </c>
      <c r="J8" s="57">
        <v>43.258249999999997</v>
      </c>
      <c r="K8" s="57">
        <v>43.258249999999997</v>
      </c>
      <c r="L8" s="57">
        <v>43.258249999999997</v>
      </c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</row>
    <row r="9" spans="1:37" s="46" customFormat="1" ht="15" x14ac:dyDescent="0.2">
      <c r="A9" s="90" t="s">
        <v>935</v>
      </c>
      <c r="B9" s="90" t="s">
        <v>934</v>
      </c>
      <c r="C9" s="91">
        <v>45.240199999999994</v>
      </c>
      <c r="D9" s="91">
        <v>48.416730000000001</v>
      </c>
      <c r="E9" s="91">
        <v>50.23704</v>
      </c>
      <c r="F9" s="91">
        <v>50.23704</v>
      </c>
      <c r="G9" s="91">
        <v>50.23704</v>
      </c>
      <c r="H9" s="56">
        <v>75.718759999999989</v>
      </c>
      <c r="I9" s="56">
        <v>108.68839</v>
      </c>
      <c r="J9" s="56">
        <v>135.35633999999999</v>
      </c>
      <c r="K9" s="56">
        <v>134.94134</v>
      </c>
      <c r="L9" s="56">
        <v>132.90260999999998</v>
      </c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</row>
    <row r="10" spans="1:37" s="46" customFormat="1" ht="15" x14ac:dyDescent="0.2">
      <c r="A10" s="87" t="s">
        <v>933</v>
      </c>
      <c r="B10" s="87" t="s">
        <v>932</v>
      </c>
      <c r="C10" s="88">
        <v>14.54744</v>
      </c>
      <c r="D10" s="88">
        <v>15.24844</v>
      </c>
      <c r="E10" s="88">
        <v>15.23034</v>
      </c>
      <c r="F10" s="88">
        <v>15.23034</v>
      </c>
      <c r="G10" s="88">
        <v>15.23034</v>
      </c>
      <c r="H10" s="57">
        <v>23.298650000000002</v>
      </c>
      <c r="I10" s="57">
        <v>25.378790000000002</v>
      </c>
      <c r="J10" s="57">
        <v>24.135739999999998</v>
      </c>
      <c r="K10" s="57">
        <v>24.135740000000002</v>
      </c>
      <c r="L10" s="57">
        <v>24.135740000000002</v>
      </c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</row>
    <row r="11" spans="1:37" s="46" customFormat="1" ht="15" x14ac:dyDescent="0.2">
      <c r="A11" s="90" t="s">
        <v>931</v>
      </c>
      <c r="B11" s="90" t="s">
        <v>930</v>
      </c>
      <c r="C11" s="91">
        <v>8.6633700000000005</v>
      </c>
      <c r="D11" s="91">
        <v>8.8814799999999998</v>
      </c>
      <c r="E11" s="91">
        <v>9.2886399999999991</v>
      </c>
      <c r="F11" s="91">
        <v>9.2886399999999991</v>
      </c>
      <c r="G11" s="91">
        <v>9.2886399999999991</v>
      </c>
      <c r="H11" s="56">
        <v>10.59023</v>
      </c>
      <c r="I11" s="56">
        <v>10.601760000000001</v>
      </c>
      <c r="J11" s="56">
        <v>10.93981</v>
      </c>
      <c r="K11" s="56">
        <v>10.93981</v>
      </c>
      <c r="L11" s="56">
        <v>10.93981</v>
      </c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</row>
    <row r="12" spans="1:37" s="46" customFormat="1" ht="15" x14ac:dyDescent="0.2">
      <c r="A12" s="87" t="s">
        <v>929</v>
      </c>
      <c r="B12" s="87" t="s">
        <v>928</v>
      </c>
      <c r="C12" s="88">
        <v>9.25014</v>
      </c>
      <c r="D12" s="88">
        <v>8.3074399999999997</v>
      </c>
      <c r="E12" s="88">
        <v>7.6013700000000002</v>
      </c>
      <c r="F12" s="88">
        <v>7.6013700000000002</v>
      </c>
      <c r="G12" s="88">
        <v>7.6013700000000002</v>
      </c>
      <c r="H12" s="57">
        <v>8.0020000000000007</v>
      </c>
      <c r="I12" s="57">
        <v>8.3758199999999992</v>
      </c>
      <c r="J12" s="57">
        <v>10.15497</v>
      </c>
      <c r="K12" s="57">
        <v>10.154969999999999</v>
      </c>
      <c r="L12" s="57">
        <v>10.154969999999999</v>
      </c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</row>
    <row r="13" spans="1:37" s="46" customFormat="1" ht="15" x14ac:dyDescent="0.2">
      <c r="A13" s="90" t="s">
        <v>927</v>
      </c>
      <c r="B13" s="90" t="s">
        <v>926</v>
      </c>
      <c r="C13" s="91">
        <v>3.0980100000000004</v>
      </c>
      <c r="D13" s="91">
        <v>2.9472399999999999</v>
      </c>
      <c r="E13" s="91">
        <v>2.4474</v>
      </c>
      <c r="F13" s="91">
        <v>2.4474</v>
      </c>
      <c r="G13" s="91">
        <v>2.4474</v>
      </c>
      <c r="H13" s="56">
        <v>4.1891699999999998</v>
      </c>
      <c r="I13" s="56">
        <v>6.2713900000000002</v>
      </c>
      <c r="J13" s="56">
        <v>10.11218</v>
      </c>
      <c r="K13" s="56">
        <v>10.11218</v>
      </c>
      <c r="L13" s="56">
        <v>10.11218</v>
      </c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</row>
    <row r="14" spans="1:37" s="46" customFormat="1" ht="15" x14ac:dyDescent="0.2">
      <c r="A14" s="87" t="s">
        <v>925</v>
      </c>
      <c r="B14" s="87" t="s">
        <v>924</v>
      </c>
      <c r="C14" s="92">
        <v>1465.0241299999998</v>
      </c>
      <c r="D14" s="92">
        <v>1580.1838299999999</v>
      </c>
      <c r="E14" s="92">
        <v>1628.2016799999999</v>
      </c>
      <c r="F14" s="92">
        <v>1628.2016799999999</v>
      </c>
      <c r="G14" s="92">
        <v>1628.2016799999999</v>
      </c>
      <c r="H14" s="57">
        <v>1824.6438799999999</v>
      </c>
      <c r="I14" s="57">
        <v>1838.8361399999999</v>
      </c>
      <c r="J14" s="57">
        <v>1963.1884399999999</v>
      </c>
      <c r="K14" s="57">
        <v>1963.1884399999999</v>
      </c>
      <c r="L14" s="57">
        <v>1963.1884399999999</v>
      </c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</row>
    <row r="15" spans="1:37" s="47" customFormat="1" ht="15.75" thickBot="1" x14ac:dyDescent="0.25">
      <c r="A15" s="93" t="s">
        <v>923</v>
      </c>
      <c r="B15" s="93" t="s">
        <v>922</v>
      </c>
      <c r="C15" s="91">
        <v>26.815750000000001</v>
      </c>
      <c r="D15" s="91">
        <v>30.061019999999999</v>
      </c>
      <c r="E15" s="91">
        <v>34.130780000000001</v>
      </c>
      <c r="F15" s="91">
        <v>33.115739999999995</v>
      </c>
      <c r="G15" s="91">
        <v>33.115739999999995</v>
      </c>
      <c r="H15" s="56">
        <v>34.82246</v>
      </c>
      <c r="I15" s="56">
        <v>35.542089999999995</v>
      </c>
      <c r="J15" s="56">
        <v>36.66901</v>
      </c>
      <c r="K15" s="56">
        <v>36.66901</v>
      </c>
      <c r="L15" s="56">
        <v>36.66901</v>
      </c>
      <c r="M15" s="94"/>
      <c r="N15" s="89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</row>
    <row r="16" spans="1:37" s="46" customFormat="1" ht="15.75" thickBot="1" x14ac:dyDescent="0.25">
      <c r="A16" s="49"/>
      <c r="B16" s="58" t="s">
        <v>105</v>
      </c>
      <c r="C16" s="95">
        <f t="shared" ref="C16:G16" si="0">SUM(C8:C15)</f>
        <v>1604.3117899999997</v>
      </c>
      <c r="D16" s="95">
        <f t="shared" si="0"/>
        <v>1726.19093</v>
      </c>
      <c r="E16" s="95">
        <f t="shared" si="0"/>
        <v>1780.7444099999998</v>
      </c>
      <c r="F16" s="95">
        <f t="shared" si="0"/>
        <v>1779.7293699999998</v>
      </c>
      <c r="G16" s="95">
        <f t="shared" si="0"/>
        <v>1779.7293699999998</v>
      </c>
      <c r="H16" s="95">
        <f>SUM(H7:H15)</f>
        <v>2048.1308599999998</v>
      </c>
      <c r="I16" s="95">
        <f>SUM(I7:I15)</f>
        <v>2283.5493999999999</v>
      </c>
      <c r="J16" s="95">
        <f>SUM(J7:J15)</f>
        <v>2291.3184799999999</v>
      </c>
      <c r="K16" s="95">
        <f>SUM(K7:K15)</f>
        <v>2233.3997399999998</v>
      </c>
      <c r="L16" s="95">
        <f>SUM(L7:L15)</f>
        <v>2231.3610100000001</v>
      </c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</row>
    <row r="17" spans="1:37" s="46" customFormat="1" ht="24" x14ac:dyDescent="0.2">
      <c r="A17" s="90" t="s">
        <v>921</v>
      </c>
      <c r="B17" s="90" t="s">
        <v>920</v>
      </c>
      <c r="C17" s="96"/>
      <c r="D17" s="96"/>
      <c r="E17" s="96"/>
      <c r="F17" s="96"/>
      <c r="G17" s="96"/>
      <c r="H17" s="96">
        <v>25</v>
      </c>
      <c r="I17" s="96">
        <v>25</v>
      </c>
      <c r="J17" s="96"/>
      <c r="K17" s="96"/>
      <c r="L17" s="96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</row>
    <row r="18" spans="1:37" s="46" customFormat="1" ht="15" x14ac:dyDescent="0.2">
      <c r="A18" s="87" t="s">
        <v>919</v>
      </c>
      <c r="B18" s="87" t="s">
        <v>918</v>
      </c>
      <c r="C18" s="92"/>
      <c r="D18" s="92"/>
      <c r="E18" s="92"/>
      <c r="F18" s="92"/>
      <c r="G18" s="92"/>
      <c r="H18" s="92"/>
      <c r="I18" s="92">
        <v>3</v>
      </c>
      <c r="J18" s="92">
        <v>11</v>
      </c>
      <c r="K18" s="92">
        <v>11</v>
      </c>
      <c r="L18" s="92">
        <v>11</v>
      </c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</row>
    <row r="19" spans="1:37" s="46" customFormat="1" ht="15" x14ac:dyDescent="0.2">
      <c r="A19" s="90" t="s">
        <v>917</v>
      </c>
      <c r="B19" s="90" t="s">
        <v>916</v>
      </c>
      <c r="C19" s="97">
        <v>1167.94884</v>
      </c>
      <c r="D19" s="97">
        <v>1244.1768</v>
      </c>
      <c r="E19" s="97">
        <v>1187.44083</v>
      </c>
      <c r="F19" s="97">
        <v>1187.44083</v>
      </c>
      <c r="G19" s="97">
        <v>1187.44083</v>
      </c>
      <c r="H19" s="97">
        <v>1550.85274</v>
      </c>
      <c r="I19" s="97">
        <v>2239.18694</v>
      </c>
      <c r="J19" s="97">
        <v>2536.90904</v>
      </c>
      <c r="K19" s="97">
        <v>2536.90904</v>
      </c>
      <c r="L19" s="97">
        <v>2536.90904</v>
      </c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</row>
    <row r="20" spans="1:37" s="46" customFormat="1" ht="15" x14ac:dyDescent="0.2">
      <c r="A20" s="87" t="s">
        <v>915</v>
      </c>
      <c r="B20" s="87" t="s">
        <v>914</v>
      </c>
      <c r="C20" s="98">
        <v>384.90694000000002</v>
      </c>
      <c r="D20" s="98">
        <v>400.24362000000002</v>
      </c>
      <c r="E20" s="98">
        <v>413.08514000000002</v>
      </c>
      <c r="F20" s="98">
        <v>413.08514000000002</v>
      </c>
      <c r="G20" s="98">
        <v>413.08514000000002</v>
      </c>
      <c r="H20" s="98">
        <v>439.69102000000004</v>
      </c>
      <c r="I20" s="98">
        <v>452.73159999999996</v>
      </c>
      <c r="J20" s="98">
        <v>494.32814999999999</v>
      </c>
      <c r="K20" s="98">
        <v>494.32815000000005</v>
      </c>
      <c r="L20" s="98">
        <v>494.32815000000005</v>
      </c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</row>
    <row r="21" spans="1:37" s="47" customFormat="1" ht="15" x14ac:dyDescent="0.2">
      <c r="A21" s="90" t="s">
        <v>913</v>
      </c>
      <c r="B21" s="90" t="s">
        <v>912</v>
      </c>
      <c r="C21" s="97">
        <v>524.13018</v>
      </c>
      <c r="D21" s="97">
        <v>567.72658999999999</v>
      </c>
      <c r="E21" s="97">
        <v>526.21365000000003</v>
      </c>
      <c r="F21" s="97">
        <v>526.21365000000003</v>
      </c>
      <c r="G21" s="97">
        <v>526.21365000000003</v>
      </c>
      <c r="H21" s="97">
        <v>556.92854</v>
      </c>
      <c r="I21" s="97">
        <v>572.00641000000007</v>
      </c>
      <c r="J21" s="97">
        <v>579.99937</v>
      </c>
      <c r="K21" s="97">
        <v>579.99937</v>
      </c>
      <c r="L21" s="97">
        <v>579.99937</v>
      </c>
      <c r="M21" s="94"/>
      <c r="N21" s="89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</row>
    <row r="22" spans="1:37" s="46" customFormat="1" ht="15" x14ac:dyDescent="0.2">
      <c r="A22" s="87" t="s">
        <v>911</v>
      </c>
      <c r="B22" s="87" t="s">
        <v>910</v>
      </c>
      <c r="C22" s="98">
        <v>202.05366000000001</v>
      </c>
      <c r="D22" s="98">
        <v>146.05285000000001</v>
      </c>
      <c r="E22" s="98">
        <v>159.72317000000001</v>
      </c>
      <c r="F22" s="98">
        <v>159.72317000000001</v>
      </c>
      <c r="G22" s="98">
        <v>159.72317000000001</v>
      </c>
      <c r="H22" s="98">
        <v>335.52087999999998</v>
      </c>
      <c r="I22" s="98">
        <v>398.27583000000004</v>
      </c>
      <c r="J22" s="98">
        <v>459.20370000000003</v>
      </c>
      <c r="K22" s="98">
        <v>459.20370000000003</v>
      </c>
      <c r="L22" s="98">
        <v>459.20370000000003</v>
      </c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</row>
    <row r="23" spans="1:37" s="46" customFormat="1" ht="15" x14ac:dyDescent="0.2">
      <c r="A23" s="90" t="s">
        <v>909</v>
      </c>
      <c r="B23" s="90" t="s">
        <v>908</v>
      </c>
      <c r="C23" s="96">
        <v>6.8425000000000002</v>
      </c>
      <c r="D23" s="96">
        <v>1824.4770000000001</v>
      </c>
      <c r="E23" s="96">
        <v>2164.4769999999999</v>
      </c>
      <c r="F23" s="96">
        <v>2164.4769999999999</v>
      </c>
      <c r="G23" s="96">
        <v>2164.4769999999999</v>
      </c>
      <c r="H23" s="96">
        <v>2341.5893300000002</v>
      </c>
      <c r="I23" s="97">
        <v>2848.00758</v>
      </c>
      <c r="J23" s="97">
        <v>4901.7163</v>
      </c>
      <c r="K23" s="97">
        <v>4901.7163</v>
      </c>
      <c r="L23" s="97">
        <v>4901.7163</v>
      </c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</row>
    <row r="24" spans="1:37" s="46" customFormat="1" ht="15" x14ac:dyDescent="0.2">
      <c r="A24" s="87" t="s">
        <v>907</v>
      </c>
      <c r="B24" s="87" t="s">
        <v>906</v>
      </c>
      <c r="C24" s="98">
        <v>2197.4229500000001</v>
      </c>
      <c r="D24" s="98">
        <v>2155.1884599999998</v>
      </c>
      <c r="E24" s="98">
        <v>2629.4130800000003</v>
      </c>
      <c r="F24" s="98">
        <v>2629.4130800000003</v>
      </c>
      <c r="G24" s="98">
        <v>2629.4130800000003</v>
      </c>
      <c r="H24" s="98">
        <v>2696.51235</v>
      </c>
      <c r="I24" s="98">
        <v>2254.9335899999996</v>
      </c>
      <c r="J24" s="98">
        <v>2305.5634</v>
      </c>
      <c r="K24" s="98">
        <v>2305.5634</v>
      </c>
      <c r="L24" s="98">
        <v>2305.5634</v>
      </c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</row>
    <row r="25" spans="1:37" s="46" customFormat="1" ht="15.75" thickBot="1" x14ac:dyDescent="0.25">
      <c r="A25" s="93" t="s">
        <v>905</v>
      </c>
      <c r="B25" s="93" t="s">
        <v>904</v>
      </c>
      <c r="C25" s="99">
        <v>1250.98684</v>
      </c>
      <c r="D25" s="99">
        <v>1237.7275500000001</v>
      </c>
      <c r="E25" s="99">
        <v>1320.20867</v>
      </c>
      <c r="F25" s="99">
        <v>1320.20867</v>
      </c>
      <c r="G25" s="99">
        <v>1320.20867</v>
      </c>
      <c r="H25" s="99">
        <v>1125.91947</v>
      </c>
      <c r="I25" s="99">
        <v>997.66956000000005</v>
      </c>
      <c r="J25" s="99">
        <v>1028.1091100000001</v>
      </c>
      <c r="K25" s="99">
        <v>1028.1091099999999</v>
      </c>
      <c r="L25" s="99">
        <v>1028.1091099999999</v>
      </c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</row>
    <row r="26" spans="1:37" s="46" customFormat="1" ht="15.75" thickBot="1" x14ac:dyDescent="0.25">
      <c r="A26" s="49"/>
      <c r="B26" s="58" t="s">
        <v>104</v>
      </c>
      <c r="C26" s="95">
        <f t="shared" ref="C26:G26" si="1">SUM(C19:C25)</f>
        <v>5734.2919099999999</v>
      </c>
      <c r="D26" s="95">
        <f t="shared" si="1"/>
        <v>7575.5928699999986</v>
      </c>
      <c r="E26" s="95">
        <f t="shared" si="1"/>
        <v>8400.5615400000006</v>
      </c>
      <c r="F26" s="95">
        <f t="shared" si="1"/>
        <v>8400.5615400000006</v>
      </c>
      <c r="G26" s="95">
        <f t="shared" si="1"/>
        <v>8400.5615400000006</v>
      </c>
      <c r="H26" s="95">
        <f>SUM(H17:H25)</f>
        <v>9072.01433</v>
      </c>
      <c r="I26" s="95">
        <f>SUM(I17:I25)</f>
        <v>9790.8115100000014</v>
      </c>
      <c r="J26" s="95">
        <f>SUM(J17:J25)</f>
        <v>12316.829069999998</v>
      </c>
      <c r="K26" s="95">
        <f>SUM(K17:K25)</f>
        <v>12316.829069999998</v>
      </c>
      <c r="L26" s="95">
        <f>SUM(L17:L25)</f>
        <v>12316.829069999998</v>
      </c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</row>
    <row r="27" spans="1:37" s="46" customFormat="1" ht="24" x14ac:dyDescent="0.2">
      <c r="A27" s="90" t="s">
        <v>903</v>
      </c>
      <c r="B27" s="90" t="s">
        <v>902</v>
      </c>
      <c r="C27" s="100"/>
      <c r="D27" s="100"/>
      <c r="E27" s="100"/>
      <c r="F27" s="100"/>
      <c r="G27" s="100"/>
      <c r="H27" s="56">
        <v>6.25</v>
      </c>
      <c r="I27" s="56">
        <v>21.25</v>
      </c>
      <c r="J27" s="56">
        <v>22.5</v>
      </c>
      <c r="K27" s="56"/>
      <c r="L27" s="56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</row>
    <row r="28" spans="1:37" s="46" customFormat="1" ht="24" x14ac:dyDescent="0.2">
      <c r="A28" s="87" t="s">
        <v>901</v>
      </c>
      <c r="B28" s="87" t="s">
        <v>900</v>
      </c>
      <c r="C28" s="101"/>
      <c r="D28" s="101"/>
      <c r="E28" s="101"/>
      <c r="F28" s="101"/>
      <c r="G28" s="101"/>
      <c r="H28" s="57"/>
      <c r="I28" s="57">
        <v>19</v>
      </c>
      <c r="J28" s="57">
        <v>11</v>
      </c>
      <c r="K28" s="57"/>
      <c r="L28" s="57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</row>
    <row r="29" spans="1:37" s="46" customFormat="1" ht="15" x14ac:dyDescent="0.2">
      <c r="A29" s="90" t="s">
        <v>899</v>
      </c>
      <c r="B29" s="90" t="s">
        <v>898</v>
      </c>
      <c r="C29" s="97">
        <v>68.013179999999991</v>
      </c>
      <c r="D29" s="97">
        <v>62.6798</v>
      </c>
      <c r="E29" s="97">
        <v>66.45129</v>
      </c>
      <c r="F29" s="97">
        <v>66.45129</v>
      </c>
      <c r="G29" s="97">
        <v>66.45129</v>
      </c>
      <c r="H29" s="56">
        <v>182.23785000000001</v>
      </c>
      <c r="I29" s="56">
        <v>210.67439999999999</v>
      </c>
      <c r="J29" s="56">
        <v>442.58355</v>
      </c>
      <c r="K29" s="56">
        <v>442.58355</v>
      </c>
      <c r="L29" s="56">
        <v>442.58355</v>
      </c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</row>
    <row r="30" spans="1:37" s="46" customFormat="1" ht="15" x14ac:dyDescent="0.2">
      <c r="A30" s="87" t="s">
        <v>897</v>
      </c>
      <c r="B30" s="87" t="s">
        <v>896</v>
      </c>
      <c r="C30" s="98">
        <v>94.917760000000001</v>
      </c>
      <c r="D30" s="98">
        <v>124.34809</v>
      </c>
      <c r="E30" s="98">
        <v>141.34688</v>
      </c>
      <c r="F30" s="98">
        <v>141.33707000000001</v>
      </c>
      <c r="G30" s="98">
        <v>141.33707000000001</v>
      </c>
      <c r="H30" s="57">
        <v>174.05673000000002</v>
      </c>
      <c r="I30" s="57">
        <v>181.30310999999998</v>
      </c>
      <c r="J30" s="57">
        <v>178.90867</v>
      </c>
      <c r="K30" s="57">
        <v>178.90867</v>
      </c>
      <c r="L30" s="57">
        <v>178.90867</v>
      </c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</row>
    <row r="31" spans="1:37" s="47" customFormat="1" ht="15" x14ac:dyDescent="0.2">
      <c r="A31" s="90" t="s">
        <v>895</v>
      </c>
      <c r="B31" s="90" t="s">
        <v>894</v>
      </c>
      <c r="C31" s="97">
        <v>426.64893000000001</v>
      </c>
      <c r="D31" s="97">
        <v>404.06380999999999</v>
      </c>
      <c r="E31" s="97">
        <v>382.44069999999999</v>
      </c>
      <c r="F31" s="97">
        <v>382.44069999999999</v>
      </c>
      <c r="G31" s="97">
        <v>382.44069999999999</v>
      </c>
      <c r="H31" s="56">
        <v>335.50803000000002</v>
      </c>
      <c r="I31" s="56">
        <v>336.71628999999996</v>
      </c>
      <c r="J31" s="56">
        <v>304.72014999999999</v>
      </c>
      <c r="K31" s="56">
        <v>304.72015000000005</v>
      </c>
      <c r="L31" s="56">
        <v>304.72015000000005</v>
      </c>
      <c r="M31" s="94"/>
      <c r="N31" s="89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</row>
    <row r="32" spans="1:37" s="46" customFormat="1" ht="15" x14ac:dyDescent="0.2">
      <c r="A32" s="87" t="s">
        <v>893</v>
      </c>
      <c r="B32" s="87" t="s">
        <v>892</v>
      </c>
      <c r="C32" s="98">
        <v>6.2009999999999996</v>
      </c>
      <c r="D32" s="98">
        <v>6.3057100000000004</v>
      </c>
      <c r="E32" s="98">
        <v>6.4045299999999994</v>
      </c>
      <c r="F32" s="98">
        <v>6.4045299999999994</v>
      </c>
      <c r="G32" s="98">
        <v>6.4045299999999994</v>
      </c>
      <c r="H32" s="57">
        <v>12.728669999999999</v>
      </c>
      <c r="I32" s="57">
        <v>16.126709999999999</v>
      </c>
      <c r="J32" s="57">
        <v>16.202480000000001</v>
      </c>
      <c r="K32" s="57">
        <v>16.202480000000001</v>
      </c>
      <c r="L32" s="57">
        <v>16.202480000000001</v>
      </c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</row>
    <row r="33" spans="1:37" s="46" customFormat="1" ht="15" x14ac:dyDescent="0.2">
      <c r="A33" s="90" t="s">
        <v>891</v>
      </c>
      <c r="B33" s="90" t="s">
        <v>890</v>
      </c>
      <c r="C33" s="97">
        <v>5299.1464400000004</v>
      </c>
      <c r="D33" s="97">
        <v>5325.7974700000004</v>
      </c>
      <c r="E33" s="97">
        <v>5789.7573300000004</v>
      </c>
      <c r="F33" s="97">
        <v>5789.7157500000003</v>
      </c>
      <c r="G33" s="97">
        <v>5789.7157500000003</v>
      </c>
      <c r="H33" s="56">
        <v>6793.20154</v>
      </c>
      <c r="I33" s="56">
        <v>7116.8824400000003</v>
      </c>
      <c r="J33" s="56">
        <v>7429.66597</v>
      </c>
      <c r="K33" s="56">
        <v>7417.0032999999994</v>
      </c>
      <c r="L33" s="56">
        <v>7417.0032999999994</v>
      </c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</row>
    <row r="34" spans="1:37" s="46" customFormat="1" ht="15" x14ac:dyDescent="0.2">
      <c r="A34" s="87" t="s">
        <v>889</v>
      </c>
      <c r="B34" s="87" t="s">
        <v>888</v>
      </c>
      <c r="C34" s="98">
        <v>754.51780000000008</v>
      </c>
      <c r="D34" s="98">
        <v>740.03800000000001</v>
      </c>
      <c r="E34" s="98">
        <v>766.45538999999997</v>
      </c>
      <c r="F34" s="98">
        <v>766.45538999999997</v>
      </c>
      <c r="G34" s="98">
        <v>766.45538999999997</v>
      </c>
      <c r="H34" s="57">
        <v>822.21381000000008</v>
      </c>
      <c r="I34" s="57">
        <v>838.66566</v>
      </c>
      <c r="J34" s="57">
        <v>843.72664999999995</v>
      </c>
      <c r="K34" s="57">
        <v>843.69209999999998</v>
      </c>
      <c r="L34" s="57">
        <v>843.69209999999998</v>
      </c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</row>
    <row r="35" spans="1:37" s="46" customFormat="1" ht="15" x14ac:dyDescent="0.2">
      <c r="A35" s="90" t="s">
        <v>887</v>
      </c>
      <c r="B35" s="90" t="s">
        <v>886</v>
      </c>
      <c r="C35" s="97">
        <v>76.540580000000006</v>
      </c>
      <c r="D35" s="97">
        <v>76.304249999999996</v>
      </c>
      <c r="E35" s="97">
        <v>76.349429999999998</v>
      </c>
      <c r="F35" s="97">
        <v>76.349429999999998</v>
      </c>
      <c r="G35" s="97">
        <v>76.349429999999998</v>
      </c>
      <c r="H35" s="56">
        <v>96.373850000000004</v>
      </c>
      <c r="I35" s="56">
        <v>102.40749000000001</v>
      </c>
      <c r="J35" s="56">
        <v>108.46889</v>
      </c>
      <c r="K35" s="56">
        <v>108.46889</v>
      </c>
      <c r="L35" s="56">
        <v>108.46889</v>
      </c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</row>
    <row r="36" spans="1:37" s="46" customFormat="1" ht="15" x14ac:dyDescent="0.2">
      <c r="A36" s="87" t="s">
        <v>885</v>
      </c>
      <c r="B36" s="87" t="s">
        <v>884</v>
      </c>
      <c r="C36" s="98">
        <v>1149.71363</v>
      </c>
      <c r="D36" s="98">
        <v>1144.9951599999999</v>
      </c>
      <c r="E36" s="98">
        <v>1160.4269399999998</v>
      </c>
      <c r="F36" s="98">
        <v>1160.4269399999998</v>
      </c>
      <c r="G36" s="98">
        <v>1160.4269399999998</v>
      </c>
      <c r="H36" s="57">
        <v>1241.58979</v>
      </c>
      <c r="I36" s="57">
        <v>1272.2623799999999</v>
      </c>
      <c r="J36" s="57">
        <v>1326.2577900000001</v>
      </c>
      <c r="K36" s="57">
        <v>1326.2577900000001</v>
      </c>
      <c r="L36" s="57">
        <v>1326.2577900000001</v>
      </c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</row>
    <row r="37" spans="1:37" s="47" customFormat="1" ht="15" x14ac:dyDescent="0.2">
      <c r="A37" s="87" t="s">
        <v>883</v>
      </c>
      <c r="B37" s="87" t="s">
        <v>882</v>
      </c>
      <c r="C37" s="98">
        <v>14.085150000000001</v>
      </c>
      <c r="D37" s="98">
        <v>13.965070000000001</v>
      </c>
      <c r="E37" s="98">
        <v>14.54548</v>
      </c>
      <c r="F37" s="98">
        <v>14.54548</v>
      </c>
      <c r="G37" s="98">
        <v>14.54548</v>
      </c>
      <c r="H37" s="57">
        <v>14.946709999999999</v>
      </c>
      <c r="I37" s="57">
        <v>16.95026</v>
      </c>
      <c r="J37" s="57">
        <v>16.74971</v>
      </c>
      <c r="K37" s="57">
        <v>16.74971</v>
      </c>
      <c r="L37" s="57">
        <v>16.74971</v>
      </c>
      <c r="M37" s="94"/>
      <c r="N37" s="89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</row>
    <row r="38" spans="1:37" s="46" customFormat="1" ht="15.75" thickBot="1" x14ac:dyDescent="0.25">
      <c r="A38" s="93" t="s">
        <v>881</v>
      </c>
      <c r="B38" s="93" t="s">
        <v>880</v>
      </c>
      <c r="C38" s="99">
        <v>13.833129999999999</v>
      </c>
      <c r="D38" s="99">
        <v>13.833130000000001</v>
      </c>
      <c r="E38" s="99">
        <v>13.960739999999999</v>
      </c>
      <c r="F38" s="99">
        <v>13.960739999999999</v>
      </c>
      <c r="G38" s="99">
        <v>13.960739999999999</v>
      </c>
      <c r="H38" s="59">
        <v>15.307979999999999</v>
      </c>
      <c r="I38" s="59">
        <v>16.554179999999999</v>
      </c>
      <c r="J38" s="59">
        <v>18.420739999999999</v>
      </c>
      <c r="K38" s="59">
        <v>18.420740000000002</v>
      </c>
      <c r="L38" s="59">
        <v>18.420740000000002</v>
      </c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</row>
    <row r="39" spans="1:37" s="46" customFormat="1" ht="15.75" thickBot="1" x14ac:dyDescent="0.25">
      <c r="A39" s="49"/>
      <c r="B39" s="58" t="s">
        <v>122</v>
      </c>
      <c r="C39" s="95">
        <f t="shared" ref="C39:G39" si="2">SUM(C29:C38)</f>
        <v>7903.6176000000005</v>
      </c>
      <c r="D39" s="95">
        <f t="shared" si="2"/>
        <v>7912.3304899999994</v>
      </c>
      <c r="E39" s="95">
        <f t="shared" si="2"/>
        <v>8418.1387100000011</v>
      </c>
      <c r="F39" s="95">
        <f t="shared" si="2"/>
        <v>8418.0873200000024</v>
      </c>
      <c r="G39" s="95">
        <f t="shared" si="2"/>
        <v>8418.0873200000024</v>
      </c>
      <c r="H39" s="95">
        <f>SUM(H27:H38)</f>
        <v>9694.4149600000001</v>
      </c>
      <c r="I39" s="95">
        <f>SUM(I27:I38)</f>
        <v>10148.792919999998</v>
      </c>
      <c r="J39" s="95">
        <f>SUM(J27:J38)</f>
        <v>10719.204599999999</v>
      </c>
      <c r="K39" s="95">
        <f>SUM(K27:K38)</f>
        <v>10673.007379999999</v>
      </c>
      <c r="L39" s="95">
        <f>SUM(L27:L38)</f>
        <v>10673.007379999999</v>
      </c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</row>
    <row r="40" spans="1:37" s="46" customFormat="1" ht="24" x14ac:dyDescent="0.2">
      <c r="A40" s="90" t="s">
        <v>879</v>
      </c>
      <c r="B40" s="90" t="s">
        <v>878</v>
      </c>
      <c r="C40" s="97"/>
      <c r="D40" s="97"/>
      <c r="E40" s="97"/>
      <c r="F40" s="97"/>
      <c r="G40" s="97"/>
      <c r="H40" s="97">
        <v>87.947570000000013</v>
      </c>
      <c r="I40" s="97">
        <v>22.751000000000001</v>
      </c>
      <c r="J40" s="97">
        <v>25.119</v>
      </c>
      <c r="K40" s="97"/>
      <c r="L40" s="97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</row>
    <row r="41" spans="1:37" s="46" customFormat="1" ht="15" x14ac:dyDescent="0.2">
      <c r="A41" s="87" t="s">
        <v>877</v>
      </c>
      <c r="B41" s="87" t="s">
        <v>876</v>
      </c>
      <c r="C41" s="98"/>
      <c r="D41" s="98"/>
      <c r="E41" s="98"/>
      <c r="F41" s="98"/>
      <c r="G41" s="98"/>
      <c r="H41" s="98">
        <v>39.67</v>
      </c>
      <c r="I41" s="98">
        <v>26</v>
      </c>
      <c r="J41" s="98">
        <v>24.14</v>
      </c>
      <c r="K41" s="98"/>
      <c r="L41" s="98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</row>
    <row r="42" spans="1:37" s="46" customFormat="1" ht="15" x14ac:dyDescent="0.2">
      <c r="A42" s="90" t="s">
        <v>875</v>
      </c>
      <c r="B42" s="90" t="s">
        <v>874</v>
      </c>
      <c r="C42" s="97"/>
      <c r="D42" s="97"/>
      <c r="E42" s="97"/>
      <c r="F42" s="97"/>
      <c r="G42" s="97"/>
      <c r="H42" s="97">
        <v>0.56983000000000006</v>
      </c>
      <c r="I42" s="97">
        <v>0.43406</v>
      </c>
      <c r="J42" s="97">
        <v>0.32411000000000001</v>
      </c>
      <c r="K42" s="97">
        <v>0.32411000000000001</v>
      </c>
      <c r="L42" s="97">
        <v>0.32411000000000001</v>
      </c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</row>
    <row r="43" spans="1:37" s="47" customFormat="1" ht="15" customHeight="1" x14ac:dyDescent="0.2">
      <c r="A43" s="87" t="s">
        <v>873</v>
      </c>
      <c r="B43" s="87" t="s">
        <v>872</v>
      </c>
      <c r="C43" s="98"/>
      <c r="D43" s="98"/>
      <c r="E43" s="98"/>
      <c r="F43" s="98"/>
      <c r="G43" s="98"/>
      <c r="H43" s="98">
        <v>2.97</v>
      </c>
      <c r="I43" s="98">
        <v>3.66</v>
      </c>
      <c r="J43" s="98">
        <v>1</v>
      </c>
      <c r="K43" s="98"/>
      <c r="L43" s="98"/>
      <c r="M43" s="94"/>
      <c r="N43" s="89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</row>
    <row r="44" spans="1:37" s="46" customFormat="1" ht="24" x14ac:dyDescent="0.2">
      <c r="A44" s="90" t="s">
        <v>871</v>
      </c>
      <c r="B44" s="90" t="s">
        <v>870</v>
      </c>
      <c r="C44" s="97"/>
      <c r="D44" s="97"/>
      <c r="E44" s="97"/>
      <c r="F44" s="97"/>
      <c r="G44" s="97"/>
      <c r="H44" s="97">
        <v>2</v>
      </c>
      <c r="I44" s="97"/>
      <c r="J44" s="97"/>
      <c r="K44" s="97"/>
      <c r="L44" s="97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</row>
    <row r="45" spans="1:37" s="46" customFormat="1" ht="24" x14ac:dyDescent="0.2">
      <c r="A45" s="87" t="s">
        <v>869</v>
      </c>
      <c r="B45" s="87" t="s">
        <v>868</v>
      </c>
      <c r="C45" s="98"/>
      <c r="D45" s="98"/>
      <c r="E45" s="98"/>
      <c r="F45" s="98"/>
      <c r="G45" s="98"/>
      <c r="H45" s="98">
        <v>1.08</v>
      </c>
      <c r="I45" s="98">
        <v>5</v>
      </c>
      <c r="J45" s="98">
        <v>5</v>
      </c>
      <c r="K45" s="98"/>
      <c r="L45" s="98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</row>
    <row r="46" spans="1:37" s="46" customFormat="1" ht="24" x14ac:dyDescent="0.2">
      <c r="A46" s="90" t="s">
        <v>867</v>
      </c>
      <c r="B46" s="90" t="s">
        <v>866</v>
      </c>
      <c r="C46" s="97">
        <v>64.429419999999993</v>
      </c>
      <c r="D46" s="97">
        <v>63.488909999999997</v>
      </c>
      <c r="E46" s="97">
        <v>64.411379999999994</v>
      </c>
      <c r="F46" s="97">
        <v>64.411379999999994</v>
      </c>
      <c r="G46" s="97">
        <v>64.411379999999994</v>
      </c>
      <c r="H46" s="97">
        <v>82.88897</v>
      </c>
      <c r="I46" s="97">
        <v>77.665210000000002</v>
      </c>
      <c r="J46" s="97">
        <v>96.370909999999995</v>
      </c>
      <c r="K46" s="97">
        <v>95.878529999999998</v>
      </c>
      <c r="L46" s="97">
        <v>95.878529999999998</v>
      </c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</row>
    <row r="47" spans="1:37" s="46" customFormat="1" ht="15" x14ac:dyDescent="0.2">
      <c r="A47" s="87" t="s">
        <v>865</v>
      </c>
      <c r="B47" s="87" t="s">
        <v>864</v>
      </c>
      <c r="C47" s="98">
        <v>736.53893999999991</v>
      </c>
      <c r="D47" s="98">
        <v>780.43382999999994</v>
      </c>
      <c r="E47" s="98">
        <v>790.91678999999999</v>
      </c>
      <c r="F47" s="98">
        <v>790.91678999999999</v>
      </c>
      <c r="G47" s="98">
        <v>790.91678999999999</v>
      </c>
      <c r="H47" s="98">
        <v>816.83441000000005</v>
      </c>
      <c r="I47" s="98">
        <v>853.99502000000007</v>
      </c>
      <c r="J47" s="98">
        <v>868.27701000000002</v>
      </c>
      <c r="K47" s="98">
        <v>855.75735999999995</v>
      </c>
      <c r="L47" s="98">
        <v>855.75735999999995</v>
      </c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</row>
    <row r="48" spans="1:37" s="47" customFormat="1" ht="15" x14ac:dyDescent="0.2">
      <c r="A48" s="90" t="s">
        <v>863</v>
      </c>
      <c r="B48" s="90" t="s">
        <v>862</v>
      </c>
      <c r="C48" s="97">
        <v>21.248729999999998</v>
      </c>
      <c r="D48" s="97">
        <v>20.302769999999999</v>
      </c>
      <c r="E48" s="97">
        <v>21.244019999999999</v>
      </c>
      <c r="F48" s="97">
        <v>21.244019999999999</v>
      </c>
      <c r="G48" s="97">
        <v>21.244019999999999</v>
      </c>
      <c r="H48" s="97">
        <v>21.412890000000001</v>
      </c>
      <c r="I48" s="97">
        <v>26.219200000000001</v>
      </c>
      <c r="J48" s="97">
        <v>29.384730000000001</v>
      </c>
      <c r="K48" s="97">
        <v>24.399750000000001</v>
      </c>
      <c r="L48" s="97">
        <v>24.399750000000001</v>
      </c>
      <c r="M48" s="94"/>
      <c r="N48" s="89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</row>
    <row r="49" spans="1:37" s="46" customFormat="1" ht="15" x14ac:dyDescent="0.2">
      <c r="A49" s="87" t="s">
        <v>861</v>
      </c>
      <c r="B49" s="87" t="s">
        <v>860</v>
      </c>
      <c r="C49" s="98">
        <v>517.71533999999997</v>
      </c>
      <c r="D49" s="98">
        <v>512.58297000000005</v>
      </c>
      <c r="E49" s="98">
        <v>554.74193000000002</v>
      </c>
      <c r="F49" s="98">
        <v>554.74193000000002</v>
      </c>
      <c r="G49" s="98">
        <v>554.74193000000002</v>
      </c>
      <c r="H49" s="98">
        <v>673.19881000000009</v>
      </c>
      <c r="I49" s="98">
        <v>1075.50946</v>
      </c>
      <c r="J49" s="98">
        <v>1203.7071699999999</v>
      </c>
      <c r="K49" s="98">
        <v>1002.35517</v>
      </c>
      <c r="L49" s="98">
        <v>1002.35517</v>
      </c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</row>
    <row r="50" spans="1:37" s="46" customFormat="1" ht="15" x14ac:dyDescent="0.2">
      <c r="A50" s="90" t="s">
        <v>859</v>
      </c>
      <c r="B50" s="90" t="s">
        <v>858</v>
      </c>
      <c r="C50" s="97">
        <v>128.00809000000001</v>
      </c>
      <c r="D50" s="97">
        <v>132.94450000000001</v>
      </c>
      <c r="E50" s="97">
        <v>136.81225000000001</v>
      </c>
      <c r="F50" s="97">
        <v>136.81225000000001</v>
      </c>
      <c r="G50" s="97">
        <v>136.81225000000001</v>
      </c>
      <c r="H50" s="97">
        <v>140.16595000000001</v>
      </c>
      <c r="I50" s="97">
        <v>149.05510000000001</v>
      </c>
      <c r="J50" s="97">
        <v>158.84039999999999</v>
      </c>
      <c r="K50" s="97">
        <v>158.71372</v>
      </c>
      <c r="L50" s="97">
        <v>158.71372</v>
      </c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</row>
    <row r="51" spans="1:37" s="46" customFormat="1" ht="15.75" thickBot="1" x14ac:dyDescent="0.25">
      <c r="A51" s="102" t="s">
        <v>857</v>
      </c>
      <c r="B51" s="102" t="s">
        <v>856</v>
      </c>
      <c r="C51" s="103">
        <v>9.9993300000000005</v>
      </c>
      <c r="D51" s="103">
        <v>11.94552</v>
      </c>
      <c r="E51" s="103">
        <v>13.317129999999999</v>
      </c>
      <c r="F51" s="103">
        <v>13.317129999999999</v>
      </c>
      <c r="G51" s="103">
        <v>13.317129999999999</v>
      </c>
      <c r="H51" s="103">
        <v>13.269270000000001</v>
      </c>
      <c r="I51" s="103">
        <v>13.23077</v>
      </c>
      <c r="J51" s="103">
        <v>13.342689999999999</v>
      </c>
      <c r="K51" s="103">
        <v>13.28166</v>
      </c>
      <c r="L51" s="103">
        <v>13.28166</v>
      </c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</row>
    <row r="52" spans="1:37" s="46" customFormat="1" ht="15.75" thickBot="1" x14ac:dyDescent="0.25">
      <c r="A52" s="49"/>
      <c r="B52" s="58" t="s">
        <v>126</v>
      </c>
      <c r="C52" s="95">
        <f t="shared" ref="C52:G52" si="3">SUM(C46:C51)</f>
        <v>1477.93985</v>
      </c>
      <c r="D52" s="95">
        <f t="shared" si="3"/>
        <v>1521.6985000000002</v>
      </c>
      <c r="E52" s="95">
        <f t="shared" si="3"/>
        <v>1581.4434999999999</v>
      </c>
      <c r="F52" s="95">
        <f t="shared" si="3"/>
        <v>1581.4434999999999</v>
      </c>
      <c r="G52" s="95">
        <f t="shared" si="3"/>
        <v>1581.4434999999999</v>
      </c>
      <c r="H52" s="95">
        <f>SUM(H40:H51)</f>
        <v>1882.0077000000003</v>
      </c>
      <c r="I52" s="95">
        <f>SUM(I40:I51)</f>
        <v>2253.51982</v>
      </c>
      <c r="J52" s="95">
        <f>SUM(J40:J51)</f>
        <v>2425.5060200000003</v>
      </c>
      <c r="K52" s="95">
        <f>SUM(K40:K51)</f>
        <v>2150.7103000000002</v>
      </c>
      <c r="L52" s="95">
        <f>SUM(L40:L51)</f>
        <v>2150.7103000000002</v>
      </c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</row>
    <row r="53" spans="1:37" s="46" customFormat="1" ht="15" customHeight="1" x14ac:dyDescent="0.2">
      <c r="A53" s="90" t="s">
        <v>946</v>
      </c>
      <c r="B53" s="90" t="s">
        <v>855</v>
      </c>
      <c r="C53" s="97">
        <v>111691.30956000001</v>
      </c>
      <c r="D53" s="97">
        <v>115757.03238</v>
      </c>
      <c r="E53" s="97">
        <v>119940.02655</v>
      </c>
      <c r="F53" s="97">
        <v>119940.02655</v>
      </c>
      <c r="G53" s="97">
        <v>119940.02655</v>
      </c>
      <c r="H53" s="56">
        <v>136127.11236000003</v>
      </c>
      <c r="I53" s="56">
        <v>143090.48884000001</v>
      </c>
      <c r="J53" s="56">
        <v>159688.81585000001</v>
      </c>
      <c r="K53" s="56">
        <v>159688.81584999998</v>
      </c>
      <c r="L53" s="56">
        <v>159688.81584999998</v>
      </c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</row>
    <row r="54" spans="1:37" s="46" customFormat="1" ht="15" customHeight="1" x14ac:dyDescent="0.2">
      <c r="A54" s="87" t="s">
        <v>947</v>
      </c>
      <c r="B54" s="87" t="s">
        <v>854</v>
      </c>
      <c r="C54" s="98">
        <v>13419.284710000002</v>
      </c>
      <c r="D54" s="98">
        <v>13782.850490000001</v>
      </c>
      <c r="E54" s="98">
        <v>14589.889810000001</v>
      </c>
      <c r="F54" s="98">
        <v>14589.889810000001</v>
      </c>
      <c r="G54" s="98">
        <v>14589.889810000001</v>
      </c>
      <c r="H54" s="57">
        <v>16940.592649999999</v>
      </c>
      <c r="I54" s="57">
        <v>17869.225839999999</v>
      </c>
      <c r="J54" s="57">
        <v>20369.000889999999</v>
      </c>
      <c r="K54" s="57">
        <v>20369.000889999999</v>
      </c>
      <c r="L54" s="57">
        <v>20369.000889999999</v>
      </c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</row>
    <row r="55" spans="1:37" s="46" customFormat="1" ht="15" customHeight="1" x14ac:dyDescent="0.2">
      <c r="A55" s="90" t="s">
        <v>948</v>
      </c>
      <c r="B55" s="90" t="s">
        <v>853</v>
      </c>
      <c r="C55" s="97">
        <v>41.326329999999999</v>
      </c>
      <c r="D55" s="97">
        <v>40.905360000000002</v>
      </c>
      <c r="E55" s="97">
        <v>42.274370000000005</v>
      </c>
      <c r="F55" s="97">
        <v>42.274370000000005</v>
      </c>
      <c r="G55" s="97">
        <v>42.274370000000005</v>
      </c>
      <c r="H55" s="56">
        <v>38.396089999999994</v>
      </c>
      <c r="I55" s="56">
        <v>41.882460000000002</v>
      </c>
      <c r="J55" s="56">
        <v>49.447740000000003</v>
      </c>
      <c r="K55" s="56">
        <v>49.447739999999996</v>
      </c>
      <c r="L55" s="56">
        <v>49.447739999999996</v>
      </c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</row>
    <row r="56" spans="1:37" s="46" customFormat="1" ht="15" customHeight="1" x14ac:dyDescent="0.2">
      <c r="A56" s="87" t="s">
        <v>949</v>
      </c>
      <c r="B56" s="87" t="s">
        <v>852</v>
      </c>
      <c r="C56" s="98">
        <v>2301.3911400000002</v>
      </c>
      <c r="D56" s="98">
        <v>2329.6880000000001</v>
      </c>
      <c r="E56" s="98">
        <v>2388.5655200000001</v>
      </c>
      <c r="F56" s="98">
        <v>2388.5655200000001</v>
      </c>
      <c r="G56" s="98">
        <v>2388.5655200000001</v>
      </c>
      <c r="H56" s="57">
        <v>2573.0353599999999</v>
      </c>
      <c r="I56" s="57">
        <v>2592.0708100000002</v>
      </c>
      <c r="J56" s="57">
        <v>2808.0455999999999</v>
      </c>
      <c r="K56" s="57">
        <v>2808.0455999999999</v>
      </c>
      <c r="L56" s="57">
        <v>2808.0455999999999</v>
      </c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</row>
    <row r="57" spans="1:37" s="46" customFormat="1" ht="15" customHeight="1" x14ac:dyDescent="0.2">
      <c r="A57" s="90" t="s">
        <v>950</v>
      </c>
      <c r="B57" s="90" t="s">
        <v>851</v>
      </c>
      <c r="C57" s="97">
        <v>190.57160999999999</v>
      </c>
      <c r="D57" s="97">
        <v>170.22617</v>
      </c>
      <c r="E57" s="97">
        <v>158.81783999999999</v>
      </c>
      <c r="F57" s="97">
        <v>158.81783999999999</v>
      </c>
      <c r="G57" s="97">
        <v>158.81783999999999</v>
      </c>
      <c r="H57" s="56">
        <v>104.10128</v>
      </c>
      <c r="I57" s="56">
        <v>83.934850000000012</v>
      </c>
      <c r="J57" s="56">
        <v>81.09393</v>
      </c>
      <c r="K57" s="56">
        <v>81.093929999999986</v>
      </c>
      <c r="L57" s="56">
        <v>81.093929999999986</v>
      </c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</row>
    <row r="58" spans="1:37" s="46" customFormat="1" ht="15" customHeight="1" x14ac:dyDescent="0.2">
      <c r="A58" s="87" t="s">
        <v>951</v>
      </c>
      <c r="B58" s="87" t="s">
        <v>952</v>
      </c>
      <c r="C58" s="98">
        <v>7409.9362000000001</v>
      </c>
      <c r="D58" s="98">
        <v>7179.5949099999998</v>
      </c>
      <c r="E58" s="98">
        <v>7329.1162000000004</v>
      </c>
      <c r="F58" s="98">
        <v>7329.1162000000004</v>
      </c>
      <c r="G58" s="98">
        <v>7329.1162000000004</v>
      </c>
      <c r="H58" s="57">
        <v>7075.0199499999999</v>
      </c>
      <c r="I58" s="57">
        <v>7050.02</v>
      </c>
      <c r="J58" s="57">
        <v>7261.17</v>
      </c>
      <c r="K58" s="57">
        <v>7261.17</v>
      </c>
      <c r="L58" s="57">
        <v>7261.17</v>
      </c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</row>
    <row r="59" spans="1:37" s="46" customFormat="1" ht="15" customHeight="1" x14ac:dyDescent="0.2">
      <c r="A59" s="90" t="s">
        <v>850</v>
      </c>
      <c r="B59" s="90" t="s">
        <v>849</v>
      </c>
      <c r="C59" s="97">
        <v>388.86584000000005</v>
      </c>
      <c r="D59" s="97">
        <v>380.57384999999999</v>
      </c>
      <c r="E59" s="97">
        <v>379.80655000000002</v>
      </c>
      <c r="F59" s="97">
        <v>379.80655000000002</v>
      </c>
      <c r="G59" s="97">
        <v>379.80655000000002</v>
      </c>
      <c r="H59" s="56">
        <v>433.44765999999998</v>
      </c>
      <c r="I59" s="56">
        <v>407.13121000000001</v>
      </c>
      <c r="J59" s="56">
        <v>424.70510000000002</v>
      </c>
      <c r="K59" s="56">
        <v>424.70509999999996</v>
      </c>
      <c r="L59" s="56">
        <v>424.70509999999996</v>
      </c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</row>
    <row r="60" spans="1:37" s="46" customFormat="1" ht="15" customHeight="1" thickBot="1" x14ac:dyDescent="0.25">
      <c r="A60" s="102" t="s">
        <v>848</v>
      </c>
      <c r="B60" s="102" t="s">
        <v>847</v>
      </c>
      <c r="C60" s="103">
        <v>6.2403999999999993</v>
      </c>
      <c r="D60" s="103">
        <v>5.8519199999999998</v>
      </c>
      <c r="E60" s="103">
        <v>5.8088199999999999</v>
      </c>
      <c r="F60" s="103">
        <v>5.8088199999999999</v>
      </c>
      <c r="G60" s="103">
        <v>5.8088199999999999</v>
      </c>
      <c r="H60" s="60">
        <v>4.8753799999999998</v>
      </c>
      <c r="I60" s="60">
        <v>4.8993000000000002</v>
      </c>
      <c r="J60" s="60">
        <v>4.9670399999999999</v>
      </c>
      <c r="K60" s="60">
        <v>4.9670399999999999</v>
      </c>
      <c r="L60" s="60">
        <v>4.9670399999999999</v>
      </c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</row>
    <row r="61" spans="1:37" s="46" customFormat="1" ht="15.75" thickBot="1" x14ac:dyDescent="0.25">
      <c r="A61" s="49"/>
      <c r="B61" s="58" t="s">
        <v>103</v>
      </c>
      <c r="C61" s="95">
        <f t="shared" ref="C61:I61" si="4">SUM(C53:C60)</f>
        <v>135448.92579000004</v>
      </c>
      <c r="D61" s="95">
        <f t="shared" si="4"/>
        <v>139646.72307999997</v>
      </c>
      <c r="E61" s="95">
        <f t="shared" si="4"/>
        <v>144834.30566000001</v>
      </c>
      <c r="F61" s="95">
        <f t="shared" si="4"/>
        <v>144834.30566000001</v>
      </c>
      <c r="G61" s="95">
        <f t="shared" si="4"/>
        <v>144834.30566000001</v>
      </c>
      <c r="H61" s="95">
        <f t="shared" si="4"/>
        <v>163296.58073000005</v>
      </c>
      <c r="I61" s="95">
        <f t="shared" si="4"/>
        <v>171139.65330999997</v>
      </c>
      <c r="J61" s="95">
        <f t="shared" ref="J61:K61" si="5">SUM(J53:J60)</f>
        <v>190687.24615000002</v>
      </c>
      <c r="K61" s="95">
        <f t="shared" si="5"/>
        <v>190687.24614999999</v>
      </c>
      <c r="L61" s="95">
        <f t="shared" ref="L61" si="6">SUM(L53:L60)</f>
        <v>190687.24614999999</v>
      </c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</row>
    <row r="62" spans="1:37" s="46" customFormat="1" ht="24" x14ac:dyDescent="0.2">
      <c r="A62" s="90" t="s">
        <v>846</v>
      </c>
      <c r="B62" s="90" t="s">
        <v>845</v>
      </c>
      <c r="C62" s="97"/>
      <c r="D62" s="97"/>
      <c r="E62" s="97"/>
      <c r="F62" s="97"/>
      <c r="G62" s="97"/>
      <c r="H62" s="56">
        <v>2.17</v>
      </c>
      <c r="I62" s="56">
        <v>0.61</v>
      </c>
      <c r="J62" s="56">
        <v>0.61</v>
      </c>
      <c r="K62" s="56"/>
      <c r="L62" s="56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</row>
    <row r="63" spans="1:37" s="47" customFormat="1" ht="15" x14ac:dyDescent="0.2">
      <c r="A63" s="87" t="s">
        <v>844</v>
      </c>
      <c r="B63" s="87" t="s">
        <v>970</v>
      </c>
      <c r="C63" s="98"/>
      <c r="D63" s="98"/>
      <c r="E63" s="98"/>
      <c r="F63" s="98"/>
      <c r="G63" s="98"/>
      <c r="H63" s="57">
        <v>0</v>
      </c>
      <c r="I63" s="57">
        <v>4435.9274400000004</v>
      </c>
      <c r="J63" s="57">
        <v>4193.1284299999998</v>
      </c>
      <c r="K63" s="57">
        <v>4193.1284299999998</v>
      </c>
      <c r="L63" s="57">
        <v>4193.1284299999998</v>
      </c>
      <c r="M63" s="94"/>
      <c r="N63" s="89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</row>
    <row r="64" spans="1:37" s="46" customFormat="1" ht="24" x14ac:dyDescent="0.2">
      <c r="A64" s="90" t="s">
        <v>953</v>
      </c>
      <c r="B64" s="90" t="s">
        <v>843</v>
      </c>
      <c r="C64" s="97">
        <v>10208.026380000001</v>
      </c>
      <c r="D64" s="97">
        <v>12020.627909999999</v>
      </c>
      <c r="E64" s="97">
        <v>13175.8434</v>
      </c>
      <c r="F64" s="97">
        <v>13175.8434</v>
      </c>
      <c r="G64" s="97">
        <v>13175.8434</v>
      </c>
      <c r="H64" s="56">
        <v>18672.121709999999</v>
      </c>
      <c r="I64" s="56">
        <v>15198.19932</v>
      </c>
      <c r="J64" s="56">
        <v>16792.938289999998</v>
      </c>
      <c r="K64" s="56">
        <v>16792.826929999999</v>
      </c>
      <c r="L64" s="56">
        <v>16792.826929999999</v>
      </c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</row>
    <row r="65" spans="1:37" s="47" customFormat="1" ht="15" x14ac:dyDescent="0.2">
      <c r="A65" s="87" t="s">
        <v>842</v>
      </c>
      <c r="B65" s="87" t="s">
        <v>841</v>
      </c>
      <c r="C65" s="98">
        <v>363.95491999999996</v>
      </c>
      <c r="D65" s="98">
        <v>382.79012999999998</v>
      </c>
      <c r="E65" s="98">
        <v>380.03190999999998</v>
      </c>
      <c r="F65" s="98">
        <v>376.74090999999999</v>
      </c>
      <c r="G65" s="98">
        <v>376.74090999999999</v>
      </c>
      <c r="H65" s="57">
        <v>404.52994999999999</v>
      </c>
      <c r="I65" s="57">
        <v>433.28742</v>
      </c>
      <c r="J65" s="57">
        <v>425.74155999999999</v>
      </c>
      <c r="K65" s="57">
        <v>425.71345000000002</v>
      </c>
      <c r="L65" s="57">
        <v>425.71345000000002</v>
      </c>
      <c r="M65" s="94"/>
      <c r="N65" s="89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</row>
    <row r="66" spans="1:37" s="46" customFormat="1" ht="15" x14ac:dyDescent="0.2">
      <c r="A66" s="90" t="s">
        <v>954</v>
      </c>
      <c r="B66" s="90" t="s">
        <v>840</v>
      </c>
      <c r="C66" s="97">
        <v>1087.1184699999999</v>
      </c>
      <c r="D66" s="97">
        <v>1072.1184699999999</v>
      </c>
      <c r="E66" s="97">
        <v>796.41104000000007</v>
      </c>
      <c r="F66" s="97">
        <v>796.41104000000007</v>
      </c>
      <c r="G66" s="97">
        <v>796.41104000000007</v>
      </c>
      <c r="H66" s="56">
        <v>829.28552000000002</v>
      </c>
      <c r="I66" s="56">
        <v>829.31968999999992</v>
      </c>
      <c r="J66" s="56">
        <v>830.10045000000002</v>
      </c>
      <c r="K66" s="56">
        <v>830.00045</v>
      </c>
      <c r="L66" s="56">
        <v>830.00045</v>
      </c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</row>
    <row r="67" spans="1:37" s="47" customFormat="1" ht="15.75" thickBot="1" x14ac:dyDescent="0.25">
      <c r="A67" s="102" t="s">
        <v>955</v>
      </c>
      <c r="B67" s="102" t="s">
        <v>839</v>
      </c>
      <c r="C67" s="103">
        <v>26.609439999999999</v>
      </c>
      <c r="D67" s="103">
        <v>36.361719999999998</v>
      </c>
      <c r="E67" s="103">
        <v>36.079599999999999</v>
      </c>
      <c r="F67" s="103">
        <v>36.079599999999999</v>
      </c>
      <c r="G67" s="103">
        <v>36.079599999999999</v>
      </c>
      <c r="H67" s="60">
        <v>714.79651000000001</v>
      </c>
      <c r="I67" s="60">
        <v>77.14</v>
      </c>
      <c r="J67" s="60">
        <v>57.247700000000002</v>
      </c>
      <c r="K67" s="60">
        <v>57.247699999999995</v>
      </c>
      <c r="L67" s="60">
        <v>57.247699999999995</v>
      </c>
      <c r="M67" s="94"/>
      <c r="N67" s="89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</row>
    <row r="68" spans="1:37" s="46" customFormat="1" ht="15.75" thickBot="1" x14ac:dyDescent="0.25">
      <c r="A68" s="49"/>
      <c r="B68" s="58" t="s">
        <v>102</v>
      </c>
      <c r="C68" s="95">
        <f t="shared" ref="C68:G68" si="7">SUM(C64:C67)</f>
        <v>11685.709210000001</v>
      </c>
      <c r="D68" s="95">
        <f t="shared" si="7"/>
        <v>13511.898229999999</v>
      </c>
      <c r="E68" s="95">
        <f t="shared" si="7"/>
        <v>14388.365949999999</v>
      </c>
      <c r="F68" s="95">
        <f t="shared" si="7"/>
        <v>14385.07495</v>
      </c>
      <c r="G68" s="95">
        <f t="shared" si="7"/>
        <v>14385.07495</v>
      </c>
      <c r="H68" s="95">
        <f>SUM(H62:H67)</f>
        <v>20622.903689999999</v>
      </c>
      <c r="I68" s="95">
        <f>SUM(I62:I67)</f>
        <v>20974.48387</v>
      </c>
      <c r="J68" s="95">
        <f>SUM(J62:J67)</f>
        <v>22299.766429999996</v>
      </c>
      <c r="K68" s="95">
        <f>SUM(K62:K67)</f>
        <v>22298.916959999999</v>
      </c>
      <c r="L68" s="95">
        <f>SUM(L62:L67)</f>
        <v>22298.916959999999</v>
      </c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</row>
    <row r="69" spans="1:37" s="46" customFormat="1" ht="24" x14ac:dyDescent="0.2">
      <c r="A69" s="90" t="s">
        <v>838</v>
      </c>
      <c r="B69" s="90" t="s">
        <v>837</v>
      </c>
      <c r="C69" s="97"/>
      <c r="D69" s="97"/>
      <c r="E69" s="97"/>
      <c r="F69" s="97"/>
      <c r="G69" s="97"/>
      <c r="H69" s="56">
        <v>42.673999999999999</v>
      </c>
      <c r="I69" s="56"/>
      <c r="J69" s="56"/>
      <c r="K69" s="56"/>
      <c r="L69" s="56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</row>
    <row r="70" spans="1:37" s="46" customFormat="1" ht="24" x14ac:dyDescent="0.2">
      <c r="A70" s="87" t="s">
        <v>836</v>
      </c>
      <c r="B70" s="87" t="s">
        <v>835</v>
      </c>
      <c r="C70" s="98"/>
      <c r="D70" s="98"/>
      <c r="E70" s="98"/>
      <c r="F70" s="98"/>
      <c r="G70" s="98"/>
      <c r="H70" s="57">
        <v>4.3499999999999996</v>
      </c>
      <c r="I70" s="57">
        <v>4.3499999999999996</v>
      </c>
      <c r="J70" s="57"/>
      <c r="K70" s="57"/>
      <c r="L70" s="57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</row>
    <row r="71" spans="1:37" s="47" customFormat="1" ht="24" x14ac:dyDescent="0.2">
      <c r="A71" s="90" t="s">
        <v>834</v>
      </c>
      <c r="B71" s="90" t="s">
        <v>833</v>
      </c>
      <c r="C71" s="97"/>
      <c r="D71" s="97"/>
      <c r="E71" s="97"/>
      <c r="F71" s="97"/>
      <c r="G71" s="97"/>
      <c r="H71" s="56">
        <v>543.25567000000001</v>
      </c>
      <c r="I71" s="56">
        <v>725.9551899999999</v>
      </c>
      <c r="J71" s="56">
        <v>822.21585000000005</v>
      </c>
      <c r="K71" s="56"/>
      <c r="L71" s="56"/>
      <c r="M71" s="94"/>
      <c r="N71" s="89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</row>
    <row r="72" spans="1:37" s="47" customFormat="1" ht="24" x14ac:dyDescent="0.2">
      <c r="A72" s="87" t="s">
        <v>832</v>
      </c>
      <c r="B72" s="87" t="s">
        <v>831</v>
      </c>
      <c r="C72" s="98"/>
      <c r="D72" s="98"/>
      <c r="E72" s="98"/>
      <c r="F72" s="98"/>
      <c r="G72" s="98"/>
      <c r="H72" s="57">
        <v>291.75272999999999</v>
      </c>
      <c r="I72" s="57">
        <v>275.69195000000002</v>
      </c>
      <c r="J72" s="57">
        <v>279.84467999999998</v>
      </c>
      <c r="K72" s="57"/>
      <c r="L72" s="57"/>
      <c r="M72" s="94"/>
      <c r="N72" s="89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</row>
    <row r="73" spans="1:37" s="46" customFormat="1" ht="15" x14ac:dyDescent="0.2">
      <c r="A73" s="90" t="s">
        <v>830</v>
      </c>
      <c r="B73" s="90" t="s">
        <v>829</v>
      </c>
      <c r="C73" s="97"/>
      <c r="D73" s="97"/>
      <c r="E73" s="97"/>
      <c r="F73" s="97"/>
      <c r="G73" s="97"/>
      <c r="H73" s="56">
        <v>81.97760000000001</v>
      </c>
      <c r="I73" s="56">
        <v>58.795679999999997</v>
      </c>
      <c r="J73" s="56">
        <v>41.442799999999998</v>
      </c>
      <c r="K73" s="56"/>
      <c r="L73" s="56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</row>
    <row r="74" spans="1:37" s="46" customFormat="1" ht="15" x14ac:dyDescent="0.2">
      <c r="A74" s="87" t="s">
        <v>828</v>
      </c>
      <c r="B74" s="87" t="s">
        <v>827</v>
      </c>
      <c r="C74" s="98"/>
      <c r="D74" s="98"/>
      <c r="E74" s="98"/>
      <c r="F74" s="98"/>
      <c r="G74" s="98"/>
      <c r="H74" s="57">
        <v>48.453900000000004</v>
      </c>
      <c r="I74" s="57">
        <v>75.553850000000011</v>
      </c>
      <c r="J74" s="57">
        <v>59.353850000000001</v>
      </c>
      <c r="K74" s="57"/>
      <c r="L74" s="57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</row>
    <row r="75" spans="1:37" s="46" customFormat="1" ht="24" x14ac:dyDescent="0.2">
      <c r="A75" s="90" t="s">
        <v>826</v>
      </c>
      <c r="B75" s="90" t="s">
        <v>825</v>
      </c>
      <c r="C75" s="97"/>
      <c r="D75" s="97"/>
      <c r="E75" s="97"/>
      <c r="F75" s="97"/>
      <c r="G75" s="97"/>
      <c r="H75" s="56">
        <v>41</v>
      </c>
      <c r="I75" s="56">
        <v>61</v>
      </c>
      <c r="J75" s="56">
        <v>142.976</v>
      </c>
      <c r="K75" s="56"/>
      <c r="L75" s="56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</row>
    <row r="76" spans="1:37" s="46" customFormat="1" ht="24" x14ac:dyDescent="0.2">
      <c r="A76" s="87" t="s">
        <v>824</v>
      </c>
      <c r="B76" s="87" t="s">
        <v>823</v>
      </c>
      <c r="C76" s="98"/>
      <c r="D76" s="98"/>
      <c r="E76" s="98"/>
      <c r="F76" s="98"/>
      <c r="G76" s="98"/>
      <c r="H76" s="57">
        <v>0</v>
      </c>
      <c r="I76" s="57">
        <v>2.8353600000000001</v>
      </c>
      <c r="J76" s="57"/>
      <c r="K76" s="57"/>
      <c r="L76" s="57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</row>
    <row r="77" spans="1:37" s="46" customFormat="1" ht="24" x14ac:dyDescent="0.2">
      <c r="A77" s="90" t="s">
        <v>822</v>
      </c>
      <c r="B77" s="90" t="s">
        <v>821</v>
      </c>
      <c r="C77" s="97"/>
      <c r="D77" s="97"/>
      <c r="E77" s="97"/>
      <c r="F77" s="97"/>
      <c r="G77" s="97"/>
      <c r="H77" s="56">
        <v>100</v>
      </c>
      <c r="I77" s="56">
        <v>97.164640000000006</v>
      </c>
      <c r="J77" s="56">
        <v>27.724049999999998</v>
      </c>
      <c r="K77" s="56"/>
      <c r="L77" s="56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</row>
    <row r="78" spans="1:37" s="46" customFormat="1" ht="24" x14ac:dyDescent="0.2">
      <c r="A78" s="87" t="s">
        <v>820</v>
      </c>
      <c r="B78" s="87" t="s">
        <v>819</v>
      </c>
      <c r="C78" s="98"/>
      <c r="D78" s="98"/>
      <c r="E78" s="98"/>
      <c r="F78" s="98"/>
      <c r="G78" s="98"/>
      <c r="H78" s="57">
        <v>13.2</v>
      </c>
      <c r="I78" s="57">
        <v>0</v>
      </c>
      <c r="J78" s="57"/>
      <c r="K78" s="57"/>
      <c r="L78" s="57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</row>
    <row r="79" spans="1:37" s="46" customFormat="1" ht="15" x14ac:dyDescent="0.2">
      <c r="A79" s="90" t="s">
        <v>818</v>
      </c>
      <c r="B79" s="90" t="s">
        <v>817</v>
      </c>
      <c r="C79" s="97">
        <v>14.692440000000001</v>
      </c>
      <c r="D79" s="97">
        <v>14.7197</v>
      </c>
      <c r="E79" s="97">
        <v>14.868219999999999</v>
      </c>
      <c r="F79" s="97">
        <v>14.868219999999999</v>
      </c>
      <c r="G79" s="97">
        <v>14.868219999999999</v>
      </c>
      <c r="H79" s="56">
        <v>15.083950000000002</v>
      </c>
      <c r="I79" s="56">
        <v>15.107340000000001</v>
      </c>
      <c r="J79" s="56">
        <v>15.717040000000001</v>
      </c>
      <c r="K79" s="56">
        <v>15.111840000000001</v>
      </c>
      <c r="L79" s="56">
        <v>15.111840000000001</v>
      </c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</row>
    <row r="80" spans="1:37" s="46" customFormat="1" ht="15" x14ac:dyDescent="0.2">
      <c r="A80" s="87" t="s">
        <v>816</v>
      </c>
      <c r="B80" s="87" t="s">
        <v>815</v>
      </c>
      <c r="C80" s="98">
        <v>69.45823</v>
      </c>
      <c r="D80" s="98">
        <v>57.475679999999997</v>
      </c>
      <c r="E80" s="98">
        <v>59.367419999999996</v>
      </c>
      <c r="F80" s="98">
        <v>59.367419999999996</v>
      </c>
      <c r="G80" s="98">
        <v>59.367419999999996</v>
      </c>
      <c r="H80" s="57">
        <v>60.968449999999997</v>
      </c>
      <c r="I80" s="57">
        <v>60.502189999999999</v>
      </c>
      <c r="J80" s="57">
        <v>60.502189999999999</v>
      </c>
      <c r="K80" s="57">
        <v>60.502189999999999</v>
      </c>
      <c r="L80" s="57">
        <v>60.502189999999999</v>
      </c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</row>
    <row r="81" spans="1:37" s="46" customFormat="1" ht="15" x14ac:dyDescent="0.2">
      <c r="A81" s="90" t="s">
        <v>814</v>
      </c>
      <c r="B81" s="90" t="s">
        <v>813</v>
      </c>
      <c r="C81" s="97">
        <v>55.675530000000002</v>
      </c>
      <c r="D81" s="97">
        <v>53.27852</v>
      </c>
      <c r="E81" s="97">
        <v>52.70487</v>
      </c>
      <c r="F81" s="97">
        <v>52.70487</v>
      </c>
      <c r="G81" s="97">
        <v>52.70487</v>
      </c>
      <c r="H81" s="56">
        <v>46.739110000000004</v>
      </c>
      <c r="I81" s="56">
        <v>46.087789999999998</v>
      </c>
      <c r="J81" s="56">
        <v>44.558390000000003</v>
      </c>
      <c r="K81" s="56">
        <v>44.558390000000003</v>
      </c>
      <c r="L81" s="56">
        <v>44.558390000000003</v>
      </c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</row>
    <row r="82" spans="1:37" s="46" customFormat="1" ht="15" x14ac:dyDescent="0.2">
      <c r="A82" s="87" t="s">
        <v>812</v>
      </c>
      <c r="B82" s="87" t="s">
        <v>811</v>
      </c>
      <c r="C82" s="98">
        <v>117.48944</v>
      </c>
      <c r="D82" s="98">
        <v>117.51258</v>
      </c>
      <c r="E82" s="98">
        <v>117.34060000000001</v>
      </c>
      <c r="F82" s="98">
        <v>117.34060000000001</v>
      </c>
      <c r="G82" s="98">
        <v>117.34060000000001</v>
      </c>
      <c r="H82" s="57">
        <v>118.23272</v>
      </c>
      <c r="I82" s="57">
        <v>118.06639</v>
      </c>
      <c r="J82" s="57">
        <v>123.21737</v>
      </c>
      <c r="K82" s="57">
        <v>123.21736999999999</v>
      </c>
      <c r="L82" s="57">
        <v>123.21736999999999</v>
      </c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</row>
    <row r="83" spans="1:37" s="46" customFormat="1" ht="15" x14ac:dyDescent="0.2">
      <c r="A83" s="90" t="s">
        <v>810</v>
      </c>
      <c r="B83" s="90" t="s">
        <v>809</v>
      </c>
      <c r="C83" s="97">
        <v>47.651290000000003</v>
      </c>
      <c r="D83" s="97">
        <v>46.923430000000003</v>
      </c>
      <c r="E83" s="97">
        <v>47.605160000000005</v>
      </c>
      <c r="F83" s="97">
        <v>47.605160000000005</v>
      </c>
      <c r="G83" s="97">
        <v>47.605160000000005</v>
      </c>
      <c r="H83" s="56">
        <v>49.519800000000004</v>
      </c>
      <c r="I83" s="56">
        <v>48.973010000000002</v>
      </c>
      <c r="J83" s="56">
        <v>49.808369999999996</v>
      </c>
      <c r="K83" s="56">
        <v>49.808370000000004</v>
      </c>
      <c r="L83" s="56">
        <v>49.808370000000004</v>
      </c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</row>
    <row r="84" spans="1:37" s="46" customFormat="1" ht="15" x14ac:dyDescent="0.2">
      <c r="A84" s="87" t="s">
        <v>808</v>
      </c>
      <c r="B84" s="87" t="s">
        <v>807</v>
      </c>
      <c r="C84" s="98">
        <v>312.6617</v>
      </c>
      <c r="D84" s="98">
        <v>328.96114</v>
      </c>
      <c r="E84" s="98">
        <v>349.41196000000002</v>
      </c>
      <c r="F84" s="98">
        <v>348.74115999999998</v>
      </c>
      <c r="G84" s="98">
        <v>348.74115999999998</v>
      </c>
      <c r="H84" s="57">
        <v>388.11829999999998</v>
      </c>
      <c r="I84" s="57">
        <v>457.70416</v>
      </c>
      <c r="J84" s="57">
        <v>461.31704000000002</v>
      </c>
      <c r="K84" s="57">
        <v>461.03156999999999</v>
      </c>
      <c r="L84" s="57">
        <v>461.03156999999999</v>
      </c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</row>
    <row r="85" spans="1:37" s="46" customFormat="1" ht="15" x14ac:dyDescent="0.2">
      <c r="A85" s="90" t="s">
        <v>806</v>
      </c>
      <c r="B85" s="90" t="s">
        <v>805</v>
      </c>
      <c r="C85" s="97">
        <v>11.97049</v>
      </c>
      <c r="D85" s="97">
        <v>12.12914</v>
      </c>
      <c r="E85" s="97">
        <v>10.23878</v>
      </c>
      <c r="F85" s="97">
        <v>10.23878</v>
      </c>
      <c r="G85" s="97">
        <v>10.23878</v>
      </c>
      <c r="H85" s="56">
        <v>37.179130000000001</v>
      </c>
      <c r="I85" s="56">
        <v>44.112230000000004</v>
      </c>
      <c r="J85" s="56">
        <v>45.792439999999999</v>
      </c>
      <c r="K85" s="56">
        <v>46.295639999999999</v>
      </c>
      <c r="L85" s="56">
        <v>46.350839999999998</v>
      </c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</row>
    <row r="86" spans="1:37" s="46" customFormat="1" ht="15" x14ac:dyDescent="0.2">
      <c r="A86" s="87" t="s">
        <v>804</v>
      </c>
      <c r="B86" s="87" t="s">
        <v>803</v>
      </c>
      <c r="C86" s="98">
        <v>312.69632999999999</v>
      </c>
      <c r="D86" s="98">
        <v>312.80275999999998</v>
      </c>
      <c r="E86" s="98">
        <v>318.09534000000002</v>
      </c>
      <c r="F86" s="98">
        <v>318.09534000000002</v>
      </c>
      <c r="G86" s="98">
        <v>318.09534000000002</v>
      </c>
      <c r="H86" s="57">
        <v>424.19934000000001</v>
      </c>
      <c r="I86" s="57">
        <v>570.20169999999996</v>
      </c>
      <c r="J86" s="57">
        <v>750.62681999999995</v>
      </c>
      <c r="K86" s="57">
        <v>745.41284999999993</v>
      </c>
      <c r="L86" s="57">
        <v>745.41284999999993</v>
      </c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</row>
    <row r="87" spans="1:37" s="47" customFormat="1" ht="15" x14ac:dyDescent="0.2">
      <c r="A87" s="90" t="s">
        <v>802</v>
      </c>
      <c r="B87" s="90" t="s">
        <v>801</v>
      </c>
      <c r="C87" s="97">
        <v>1252.28919</v>
      </c>
      <c r="D87" s="97">
        <v>1354.8113800000001</v>
      </c>
      <c r="E87" s="97">
        <v>1401.0913</v>
      </c>
      <c r="F87" s="97">
        <v>1401.0913</v>
      </c>
      <c r="G87" s="97">
        <v>1401.0913</v>
      </c>
      <c r="H87" s="56">
        <v>2353.54331</v>
      </c>
      <c r="I87" s="56">
        <v>2902.03593</v>
      </c>
      <c r="J87" s="56">
        <v>3522.3007499999999</v>
      </c>
      <c r="K87" s="56">
        <v>3522.3007499999999</v>
      </c>
      <c r="L87" s="56">
        <v>3522.3007499999999</v>
      </c>
      <c r="M87" s="94"/>
      <c r="N87" s="89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</row>
    <row r="88" spans="1:37" s="46" customFormat="1" ht="15" x14ac:dyDescent="0.2">
      <c r="A88" s="87" t="s">
        <v>800</v>
      </c>
      <c r="B88" s="87" t="s">
        <v>799</v>
      </c>
      <c r="C88" s="98">
        <v>28.95316</v>
      </c>
      <c r="D88" s="98">
        <v>30.93713</v>
      </c>
      <c r="E88" s="98">
        <v>32.961440000000003</v>
      </c>
      <c r="F88" s="98">
        <v>32.961440000000003</v>
      </c>
      <c r="G88" s="98">
        <v>32.961440000000003</v>
      </c>
      <c r="H88" s="57">
        <v>45.24812</v>
      </c>
      <c r="I88" s="57">
        <v>52.533250000000002</v>
      </c>
      <c r="J88" s="57">
        <v>54.931440000000002</v>
      </c>
      <c r="K88" s="57">
        <v>54.276589999999999</v>
      </c>
      <c r="L88" s="57">
        <v>54.276589999999999</v>
      </c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</row>
    <row r="89" spans="1:37" s="46" customFormat="1" ht="15" x14ac:dyDescent="0.2">
      <c r="A89" s="90" t="s">
        <v>798</v>
      </c>
      <c r="B89" s="90" t="s">
        <v>797</v>
      </c>
      <c r="C89" s="97">
        <v>19.74184</v>
      </c>
      <c r="D89" s="97">
        <v>19.74184</v>
      </c>
      <c r="E89" s="97">
        <v>19.838990000000003</v>
      </c>
      <c r="F89" s="97">
        <v>19.672499999999999</v>
      </c>
      <c r="G89" s="97">
        <v>19.672499999999999</v>
      </c>
      <c r="H89" s="56">
        <v>221.83776999999998</v>
      </c>
      <c r="I89" s="56">
        <v>224.83367999999999</v>
      </c>
      <c r="J89" s="56">
        <v>231.81147999999999</v>
      </c>
      <c r="K89" s="56">
        <v>231.59148000000002</v>
      </c>
      <c r="L89" s="56">
        <v>231.59148000000002</v>
      </c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</row>
    <row r="90" spans="1:37" s="46" customFormat="1" ht="15" x14ac:dyDescent="0.2">
      <c r="A90" s="87" t="s">
        <v>796</v>
      </c>
      <c r="B90" s="87" t="s">
        <v>795</v>
      </c>
      <c r="C90" s="98">
        <v>25.228180000000002</v>
      </c>
      <c r="D90" s="98">
        <v>31.728179999999998</v>
      </c>
      <c r="E90" s="98">
        <v>159.5061</v>
      </c>
      <c r="F90" s="98">
        <v>159.5085</v>
      </c>
      <c r="G90" s="98">
        <v>159.5085</v>
      </c>
      <c r="H90" s="57">
        <v>180.12106</v>
      </c>
      <c r="I90" s="57">
        <v>209.18257999999997</v>
      </c>
      <c r="J90" s="57">
        <v>259.74189000000001</v>
      </c>
      <c r="K90" s="57">
        <v>259.71689000000003</v>
      </c>
      <c r="L90" s="57">
        <v>259.71689000000003</v>
      </c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</row>
    <row r="91" spans="1:37" s="46" customFormat="1" ht="15" x14ac:dyDescent="0.2">
      <c r="A91" s="90" t="s">
        <v>794</v>
      </c>
      <c r="B91" s="90" t="s">
        <v>793</v>
      </c>
      <c r="C91" s="97"/>
      <c r="D91" s="97"/>
      <c r="E91" s="97"/>
      <c r="F91" s="97">
        <v>1.3481700000000001</v>
      </c>
      <c r="G91" s="97">
        <v>1.3481700000000001</v>
      </c>
      <c r="H91" s="56">
        <v>1.8200799999999999</v>
      </c>
      <c r="I91" s="56">
        <v>4.2360800000000003</v>
      </c>
      <c r="J91" s="56">
        <v>7.3456700000000001</v>
      </c>
      <c r="K91" s="56">
        <v>6.9261699999999999</v>
      </c>
      <c r="L91" s="56">
        <v>6.9261699999999999</v>
      </c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</row>
    <row r="92" spans="1:37" s="46" customFormat="1" ht="15" x14ac:dyDescent="0.2">
      <c r="A92" s="87" t="s">
        <v>792</v>
      </c>
      <c r="B92" s="87" t="s">
        <v>791</v>
      </c>
      <c r="C92" s="98"/>
      <c r="D92" s="98"/>
      <c r="E92" s="98"/>
      <c r="F92" s="98"/>
      <c r="G92" s="98"/>
      <c r="H92" s="57">
        <v>1.9197299999999999</v>
      </c>
      <c r="I92" s="57">
        <v>2.4838299999999998</v>
      </c>
      <c r="J92" s="57">
        <v>2.7518400000000001</v>
      </c>
      <c r="K92" s="57">
        <v>2.7518400000000001</v>
      </c>
      <c r="L92" s="57">
        <v>2.7518400000000001</v>
      </c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</row>
    <row r="93" spans="1:37" s="46" customFormat="1" ht="15" x14ac:dyDescent="0.2">
      <c r="A93" s="90" t="s">
        <v>790</v>
      </c>
      <c r="B93" s="90" t="s">
        <v>789</v>
      </c>
      <c r="C93" s="97"/>
      <c r="D93" s="97"/>
      <c r="E93" s="97"/>
      <c r="F93" s="97"/>
      <c r="G93" s="97"/>
      <c r="H93" s="56">
        <v>4.5976599999999994</v>
      </c>
      <c r="I93" s="56">
        <v>6.0806100000000001</v>
      </c>
      <c r="J93" s="56">
        <v>7.4817099999999996</v>
      </c>
      <c r="K93" s="56">
        <v>7.4817099999999996</v>
      </c>
      <c r="L93" s="56">
        <v>7.4817099999999996</v>
      </c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</row>
    <row r="94" spans="1:37" s="46" customFormat="1" ht="15" x14ac:dyDescent="0.2">
      <c r="A94" s="87" t="s">
        <v>788</v>
      </c>
      <c r="B94" s="87" t="s">
        <v>787</v>
      </c>
      <c r="C94" s="98"/>
      <c r="D94" s="98"/>
      <c r="E94" s="98"/>
      <c r="F94" s="98"/>
      <c r="G94" s="98"/>
      <c r="H94" s="57">
        <v>6.9632500000000004</v>
      </c>
      <c r="I94" s="57">
        <v>11.199450000000001</v>
      </c>
      <c r="J94" s="57">
        <v>14.770720000000001</v>
      </c>
      <c r="K94" s="57">
        <v>13.30072</v>
      </c>
      <c r="L94" s="57">
        <v>13.30072</v>
      </c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</row>
    <row r="95" spans="1:37" s="46" customFormat="1" ht="15" x14ac:dyDescent="0.2">
      <c r="A95" s="104" t="s">
        <v>961</v>
      </c>
      <c r="B95" s="104" t="s">
        <v>960</v>
      </c>
      <c r="C95" s="105"/>
      <c r="D95" s="105"/>
      <c r="E95" s="105"/>
      <c r="F95" s="105"/>
      <c r="G95" s="105"/>
      <c r="H95" s="18"/>
      <c r="I95" s="18"/>
      <c r="J95" s="18"/>
      <c r="K95" s="18">
        <v>9.9210200000000004</v>
      </c>
      <c r="L95" s="18">
        <v>10.39667</v>
      </c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</row>
    <row r="96" spans="1:37" s="46" customFormat="1" ht="15" x14ac:dyDescent="0.2">
      <c r="A96" s="87" t="s">
        <v>786</v>
      </c>
      <c r="B96" s="87" t="s">
        <v>785</v>
      </c>
      <c r="C96" s="98">
        <v>27.714700000000001</v>
      </c>
      <c r="D96" s="98">
        <v>27.271789999999999</v>
      </c>
      <c r="E96" s="98">
        <v>47.306379999999997</v>
      </c>
      <c r="F96" s="98">
        <v>47.306379999999997</v>
      </c>
      <c r="G96" s="98">
        <v>47.306379999999997</v>
      </c>
      <c r="H96" s="57">
        <v>46.336379999999998</v>
      </c>
      <c r="I96" s="57">
        <v>73.354070000000007</v>
      </c>
      <c r="J96" s="57">
        <v>60.097810000000003</v>
      </c>
      <c r="K96" s="57">
        <v>60.097809999999996</v>
      </c>
      <c r="L96" s="57">
        <v>60.097809999999996</v>
      </c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</row>
    <row r="97" spans="1:37" s="46" customFormat="1" ht="15.75" thickBot="1" x14ac:dyDescent="0.25">
      <c r="A97" s="106" t="s">
        <v>784</v>
      </c>
      <c r="B97" s="106" t="s">
        <v>783</v>
      </c>
      <c r="C97" s="107"/>
      <c r="D97" s="107"/>
      <c r="E97" s="107"/>
      <c r="F97" s="107"/>
      <c r="G97" s="107"/>
      <c r="H97" s="72">
        <v>32.086880000000001</v>
      </c>
      <c r="I97" s="72">
        <v>31.046110000000002</v>
      </c>
      <c r="J97" s="72">
        <v>30.491379999999999</v>
      </c>
      <c r="K97" s="72">
        <v>29.58596</v>
      </c>
      <c r="L97" s="72">
        <v>29.61504</v>
      </c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</row>
    <row r="98" spans="1:37" s="46" customFormat="1" ht="15.75" thickBot="1" x14ac:dyDescent="0.25">
      <c r="A98" s="49"/>
      <c r="B98" s="58" t="s">
        <v>123</v>
      </c>
      <c r="C98" s="95">
        <f t="shared" ref="C98:K98" si="8">SUM(C69:C97)</f>
        <v>2296.2225200000003</v>
      </c>
      <c r="D98" s="95">
        <f t="shared" si="8"/>
        <v>2408.2932700000001</v>
      </c>
      <c r="E98" s="95">
        <f t="shared" si="8"/>
        <v>2630.3365600000002</v>
      </c>
      <c r="F98" s="95">
        <f t="shared" si="8"/>
        <v>2630.8498400000003</v>
      </c>
      <c r="G98" s="95">
        <f t="shared" si="8"/>
        <v>2630.8498400000003</v>
      </c>
      <c r="H98" s="95">
        <f t="shared" si="8"/>
        <v>5201.1789400000007</v>
      </c>
      <c r="I98" s="95">
        <f t="shared" si="8"/>
        <v>6179.0870699999996</v>
      </c>
      <c r="J98" s="95">
        <f t="shared" si="8"/>
        <v>7116.8215800000016</v>
      </c>
      <c r="K98" s="95">
        <f t="shared" si="8"/>
        <v>5743.8891600000006</v>
      </c>
      <c r="L98" s="95">
        <f t="shared" ref="L98" si="9">SUM(L69:L97)</f>
        <v>5744.4490899999992</v>
      </c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</row>
    <row r="99" spans="1:37" s="46" customFormat="1" ht="24" x14ac:dyDescent="0.2">
      <c r="A99" s="90" t="s">
        <v>782</v>
      </c>
      <c r="B99" s="90" t="s">
        <v>781</v>
      </c>
      <c r="C99" s="97"/>
      <c r="D99" s="97"/>
      <c r="E99" s="97"/>
      <c r="F99" s="97"/>
      <c r="G99" s="97"/>
      <c r="H99" s="56">
        <v>53.81</v>
      </c>
      <c r="I99" s="56">
        <v>66.601100000000002</v>
      </c>
      <c r="J99" s="56">
        <v>25.501049999999999</v>
      </c>
      <c r="K99" s="56"/>
      <c r="L99" s="56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</row>
    <row r="100" spans="1:37" s="46" customFormat="1" ht="15" x14ac:dyDescent="0.2">
      <c r="A100" s="87" t="s">
        <v>780</v>
      </c>
      <c r="B100" s="87" t="s">
        <v>779</v>
      </c>
      <c r="C100" s="98"/>
      <c r="D100" s="98"/>
      <c r="E100" s="98"/>
      <c r="F100" s="98"/>
      <c r="G100" s="98"/>
      <c r="H100" s="57">
        <v>172</v>
      </c>
      <c r="I100" s="57">
        <v>84</v>
      </c>
      <c r="J100" s="57">
        <v>54</v>
      </c>
      <c r="K100" s="57"/>
      <c r="L100" s="57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</row>
    <row r="101" spans="1:37" s="46" customFormat="1" ht="24" x14ac:dyDescent="0.2">
      <c r="A101" s="90" t="s">
        <v>778</v>
      </c>
      <c r="B101" s="90" t="s">
        <v>777</v>
      </c>
      <c r="C101" s="97"/>
      <c r="D101" s="97"/>
      <c r="E101" s="97"/>
      <c r="F101" s="97"/>
      <c r="G101" s="97"/>
      <c r="H101" s="56">
        <v>49</v>
      </c>
      <c r="I101" s="56">
        <v>49</v>
      </c>
      <c r="J101" s="56">
        <v>73.5</v>
      </c>
      <c r="K101" s="56">
        <v>73.5</v>
      </c>
      <c r="L101" s="56">
        <v>73.5</v>
      </c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</row>
    <row r="102" spans="1:37" s="47" customFormat="1" ht="15" x14ac:dyDescent="0.2">
      <c r="A102" s="87" t="s">
        <v>776</v>
      </c>
      <c r="B102" s="87" t="s">
        <v>775</v>
      </c>
      <c r="C102" s="98"/>
      <c r="D102" s="98"/>
      <c r="E102" s="98"/>
      <c r="F102" s="98"/>
      <c r="G102" s="98"/>
      <c r="H102" s="57">
        <v>355</v>
      </c>
      <c r="I102" s="57">
        <v>255</v>
      </c>
      <c r="J102" s="57">
        <v>155</v>
      </c>
      <c r="K102" s="57"/>
      <c r="L102" s="57"/>
      <c r="M102" s="94"/>
      <c r="N102" s="89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</row>
    <row r="103" spans="1:37" s="46" customFormat="1" ht="24" x14ac:dyDescent="0.2">
      <c r="A103" s="90" t="s">
        <v>774</v>
      </c>
      <c r="B103" s="90" t="s">
        <v>773</v>
      </c>
      <c r="C103" s="97"/>
      <c r="D103" s="97"/>
      <c r="E103" s="97"/>
      <c r="F103" s="97"/>
      <c r="G103" s="97"/>
      <c r="H103" s="56">
        <v>56</v>
      </c>
      <c r="I103" s="56">
        <v>35</v>
      </c>
      <c r="J103" s="56">
        <v>15</v>
      </c>
      <c r="K103" s="56"/>
      <c r="L103" s="56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</row>
    <row r="104" spans="1:37" s="46" customFormat="1" ht="24" x14ac:dyDescent="0.2">
      <c r="A104" s="87" t="s">
        <v>772</v>
      </c>
      <c r="B104" s="87" t="s">
        <v>771</v>
      </c>
      <c r="C104" s="98"/>
      <c r="D104" s="98"/>
      <c r="E104" s="98"/>
      <c r="F104" s="98"/>
      <c r="G104" s="98"/>
      <c r="H104" s="57">
        <v>146</v>
      </c>
      <c r="I104" s="57">
        <v>145.5</v>
      </c>
      <c r="J104" s="57">
        <v>143</v>
      </c>
      <c r="K104" s="57"/>
      <c r="L104" s="57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</row>
    <row r="105" spans="1:37" s="46" customFormat="1" ht="15" x14ac:dyDescent="0.2">
      <c r="A105" s="90" t="s">
        <v>770</v>
      </c>
      <c r="B105" s="90" t="s">
        <v>769</v>
      </c>
      <c r="C105" s="97"/>
      <c r="D105" s="97"/>
      <c r="E105" s="97"/>
      <c r="F105" s="97"/>
      <c r="G105" s="97"/>
      <c r="H105" s="56">
        <v>320</v>
      </c>
      <c r="I105" s="56">
        <v>150</v>
      </c>
      <c r="J105" s="56">
        <v>85</v>
      </c>
      <c r="K105" s="56"/>
      <c r="L105" s="56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</row>
    <row r="106" spans="1:37" s="46" customFormat="1" ht="24" x14ac:dyDescent="0.2">
      <c r="A106" s="87" t="s">
        <v>768</v>
      </c>
      <c r="B106" s="87" t="s">
        <v>767</v>
      </c>
      <c r="C106" s="98"/>
      <c r="D106" s="98"/>
      <c r="E106" s="98"/>
      <c r="F106" s="98"/>
      <c r="G106" s="98"/>
      <c r="H106" s="57">
        <v>42.5</v>
      </c>
      <c r="I106" s="57">
        <v>27</v>
      </c>
      <c r="J106" s="57">
        <v>35</v>
      </c>
      <c r="K106" s="57"/>
      <c r="L106" s="57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</row>
    <row r="107" spans="1:37" s="46" customFormat="1" ht="15" x14ac:dyDescent="0.2">
      <c r="A107" s="90" t="s">
        <v>766</v>
      </c>
      <c r="B107" s="90" t="s">
        <v>765</v>
      </c>
      <c r="C107" s="97">
        <v>5178.8758799999996</v>
      </c>
      <c r="D107" s="97">
        <v>5487.8836000000001</v>
      </c>
      <c r="E107" s="97">
        <v>3373.74683</v>
      </c>
      <c r="F107" s="97">
        <v>3373.5633900000003</v>
      </c>
      <c r="G107" s="97">
        <v>3373.5633900000003</v>
      </c>
      <c r="H107" s="56">
        <v>3376.33752</v>
      </c>
      <c r="I107" s="56">
        <v>3639.5814</v>
      </c>
      <c r="J107" s="56">
        <v>4121.1867300000004</v>
      </c>
      <c r="K107" s="56">
        <v>4120.9445400000004</v>
      </c>
      <c r="L107" s="56">
        <v>4120.9445400000004</v>
      </c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</row>
    <row r="108" spans="1:37" s="46" customFormat="1" ht="15" x14ac:dyDescent="0.2">
      <c r="A108" s="87" t="s">
        <v>764</v>
      </c>
      <c r="B108" s="87" t="s">
        <v>763</v>
      </c>
      <c r="C108" s="98"/>
      <c r="D108" s="98"/>
      <c r="E108" s="98">
        <v>2331.2318599999999</v>
      </c>
      <c r="F108" s="98">
        <v>2331.2318599999999</v>
      </c>
      <c r="G108" s="98">
        <v>2331.2318599999999</v>
      </c>
      <c r="H108" s="57">
        <v>2819.14084</v>
      </c>
      <c r="I108" s="57">
        <v>3181.0564599999998</v>
      </c>
      <c r="J108" s="57">
        <v>3304.94697</v>
      </c>
      <c r="K108" s="57">
        <v>3304.6969700000004</v>
      </c>
      <c r="L108" s="57">
        <v>3304.6969700000004</v>
      </c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</row>
    <row r="109" spans="1:37" s="46" customFormat="1" ht="15" customHeight="1" x14ac:dyDescent="0.2">
      <c r="A109" s="90" t="s">
        <v>762</v>
      </c>
      <c r="B109" s="90" t="s">
        <v>971</v>
      </c>
      <c r="C109" s="97">
        <v>36.040059999999997</v>
      </c>
      <c r="D109" s="97">
        <v>11.37115</v>
      </c>
      <c r="E109" s="97">
        <v>11.16466</v>
      </c>
      <c r="F109" s="97">
        <v>11.16466</v>
      </c>
      <c r="G109" s="97">
        <v>11.16466</v>
      </c>
      <c r="H109" s="56">
        <v>15.020370000000002</v>
      </c>
      <c r="I109" s="56">
        <v>15.188079999999999</v>
      </c>
      <c r="J109" s="56">
        <v>16.650639999999999</v>
      </c>
      <c r="K109" s="56">
        <v>9.8114799999999995</v>
      </c>
      <c r="L109" s="56">
        <v>9.8114799999999995</v>
      </c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</row>
    <row r="110" spans="1:37" s="46" customFormat="1" ht="15.75" thickBot="1" x14ac:dyDescent="0.25">
      <c r="A110" s="87" t="s">
        <v>963</v>
      </c>
      <c r="B110" s="87" t="s">
        <v>962</v>
      </c>
      <c r="C110" s="98"/>
      <c r="D110" s="98"/>
      <c r="E110" s="98"/>
      <c r="F110" s="98"/>
      <c r="G110" s="98"/>
      <c r="H110" s="57"/>
      <c r="I110" s="57"/>
      <c r="J110" s="57"/>
      <c r="K110" s="57">
        <v>6.8391599999999997</v>
      </c>
      <c r="L110" s="57">
        <v>6.8391599999999997</v>
      </c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</row>
    <row r="111" spans="1:37" s="46" customFormat="1" ht="15.75" thickBot="1" x14ac:dyDescent="0.25">
      <c r="A111" s="49"/>
      <c r="B111" s="58" t="s">
        <v>101</v>
      </c>
      <c r="C111" s="95">
        <f t="shared" ref="C111:G111" si="10">SUM(C107:C109)</f>
        <v>5214.9159399999999</v>
      </c>
      <c r="D111" s="95">
        <f t="shared" si="10"/>
        <v>5499.2547500000001</v>
      </c>
      <c r="E111" s="95">
        <f t="shared" si="10"/>
        <v>5716.1433500000003</v>
      </c>
      <c r="F111" s="95">
        <f t="shared" si="10"/>
        <v>5715.9599100000005</v>
      </c>
      <c r="G111" s="95">
        <f t="shared" si="10"/>
        <v>5715.9599100000005</v>
      </c>
      <c r="H111" s="95">
        <f>SUM(H99:H109)</f>
        <v>7404.8087300000007</v>
      </c>
      <c r="I111" s="95">
        <f>SUM(I99:I109)</f>
        <v>7647.9270399999996</v>
      </c>
      <c r="J111" s="95">
        <f>SUM(J99:J109)</f>
        <v>8028.78539</v>
      </c>
      <c r="K111" s="95">
        <f>SUM(K99:K110)</f>
        <v>7515.792150000002</v>
      </c>
      <c r="L111" s="95">
        <f>SUM(L99:L110)</f>
        <v>7515.792150000002</v>
      </c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</row>
    <row r="112" spans="1:37" s="46" customFormat="1" ht="15.75" thickBot="1" x14ac:dyDescent="0.25">
      <c r="A112" s="104" t="s">
        <v>761</v>
      </c>
      <c r="B112" s="104" t="s">
        <v>760</v>
      </c>
      <c r="C112" s="105">
        <v>19620.938899999997</v>
      </c>
      <c r="D112" s="105">
        <v>18318.31265</v>
      </c>
      <c r="E112" s="105">
        <v>17702.180620000003</v>
      </c>
      <c r="F112" s="105">
        <v>17702.180620000003</v>
      </c>
      <c r="G112" s="105">
        <v>17702.180620000003</v>
      </c>
      <c r="H112" s="18">
        <v>25011.796589999998</v>
      </c>
      <c r="I112" s="18">
        <v>22457.09722</v>
      </c>
      <c r="J112" s="18">
        <v>21278.01988</v>
      </c>
      <c r="K112" s="18">
        <v>21278.01988</v>
      </c>
      <c r="L112" s="18">
        <v>21278.01988</v>
      </c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</row>
    <row r="113" spans="1:37" s="46" customFormat="1" ht="15.75" thickBot="1" x14ac:dyDescent="0.25">
      <c r="A113" s="49"/>
      <c r="B113" s="58" t="s">
        <v>100</v>
      </c>
      <c r="C113" s="95">
        <f t="shared" ref="C113:I113" si="11">C112</f>
        <v>19620.938899999997</v>
      </c>
      <c r="D113" s="95">
        <f t="shared" si="11"/>
        <v>18318.31265</v>
      </c>
      <c r="E113" s="95">
        <f t="shared" si="11"/>
        <v>17702.180620000003</v>
      </c>
      <c r="F113" s="95">
        <f t="shared" si="11"/>
        <v>17702.180620000003</v>
      </c>
      <c r="G113" s="95">
        <f t="shared" si="11"/>
        <v>17702.180620000003</v>
      </c>
      <c r="H113" s="95">
        <f t="shared" si="11"/>
        <v>25011.796589999998</v>
      </c>
      <c r="I113" s="95">
        <f t="shared" si="11"/>
        <v>22457.09722</v>
      </c>
      <c r="J113" s="95">
        <f t="shared" ref="J113:K113" si="12">J112</f>
        <v>21278.01988</v>
      </c>
      <c r="K113" s="95">
        <f t="shared" si="12"/>
        <v>21278.01988</v>
      </c>
      <c r="L113" s="95">
        <f t="shared" ref="L113" si="13">L112</f>
        <v>21278.01988</v>
      </c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</row>
    <row r="114" spans="1:37" s="46" customFormat="1" ht="24" x14ac:dyDescent="0.2">
      <c r="A114" s="87" t="s">
        <v>759</v>
      </c>
      <c r="B114" s="87" t="s">
        <v>758</v>
      </c>
      <c r="C114" s="98"/>
      <c r="D114" s="98"/>
      <c r="E114" s="98"/>
      <c r="F114" s="98"/>
      <c r="G114" s="98"/>
      <c r="H114" s="57">
        <v>1550</v>
      </c>
      <c r="I114" s="57">
        <v>1389</v>
      </c>
      <c r="J114" s="57">
        <v>1980</v>
      </c>
      <c r="K114" s="57">
        <v>1980</v>
      </c>
      <c r="L114" s="57">
        <v>1980</v>
      </c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</row>
    <row r="115" spans="1:37" s="47" customFormat="1" ht="24" x14ac:dyDescent="0.2">
      <c r="A115" s="90" t="s">
        <v>757</v>
      </c>
      <c r="B115" s="90" t="s">
        <v>756</v>
      </c>
      <c r="C115" s="97"/>
      <c r="D115" s="97"/>
      <c r="E115" s="97"/>
      <c r="F115" s="97"/>
      <c r="G115" s="97"/>
      <c r="H115" s="56">
        <v>0</v>
      </c>
      <c r="I115" s="56">
        <v>500</v>
      </c>
      <c r="J115" s="56">
        <v>500</v>
      </c>
      <c r="K115" s="56">
        <v>500</v>
      </c>
      <c r="L115" s="56">
        <v>500</v>
      </c>
      <c r="M115" s="94"/>
      <c r="N115" s="89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</row>
    <row r="116" spans="1:37" s="46" customFormat="1" ht="15" x14ac:dyDescent="0.2">
      <c r="A116" s="87" t="s">
        <v>755</v>
      </c>
      <c r="B116" s="87" t="s">
        <v>754</v>
      </c>
      <c r="C116" s="98"/>
      <c r="D116" s="98"/>
      <c r="E116" s="98"/>
      <c r="F116" s="98"/>
      <c r="G116" s="98"/>
      <c r="H116" s="57">
        <v>70</v>
      </c>
      <c r="I116" s="57">
        <v>600</v>
      </c>
      <c r="J116" s="57">
        <v>0</v>
      </c>
      <c r="K116" s="57"/>
      <c r="L116" s="57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</row>
    <row r="117" spans="1:37" s="46" customFormat="1" ht="24" x14ac:dyDescent="0.2">
      <c r="A117" s="90" t="s">
        <v>753</v>
      </c>
      <c r="B117" s="90" t="s">
        <v>752</v>
      </c>
      <c r="C117" s="97"/>
      <c r="D117" s="97"/>
      <c r="E117" s="97"/>
      <c r="F117" s="97"/>
      <c r="G117" s="97"/>
      <c r="H117" s="56">
        <v>31</v>
      </c>
      <c r="I117" s="56">
        <v>0</v>
      </c>
      <c r="J117" s="56">
        <v>0</v>
      </c>
      <c r="K117" s="56"/>
      <c r="L117" s="56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</row>
    <row r="118" spans="1:37" s="46" customFormat="1" ht="15" x14ac:dyDescent="0.2">
      <c r="A118" s="87" t="s">
        <v>964</v>
      </c>
      <c r="B118" s="87" t="s">
        <v>965</v>
      </c>
      <c r="C118" s="98"/>
      <c r="D118" s="98"/>
      <c r="E118" s="98"/>
      <c r="F118" s="98"/>
      <c r="G118" s="98"/>
      <c r="H118" s="57"/>
      <c r="I118" s="57"/>
      <c r="J118" s="57"/>
      <c r="K118" s="57">
        <v>4.2539999999999996</v>
      </c>
      <c r="L118" s="57">
        <v>6.9527799999999997</v>
      </c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</row>
    <row r="119" spans="1:37" s="46" customFormat="1" ht="15" x14ac:dyDescent="0.2">
      <c r="A119" s="104" t="s">
        <v>751</v>
      </c>
      <c r="B119" s="104" t="s">
        <v>750</v>
      </c>
      <c r="C119" s="105">
        <v>552.78420999999992</v>
      </c>
      <c r="D119" s="105">
        <v>453.06988999999999</v>
      </c>
      <c r="E119" s="105">
        <v>450.35266999999999</v>
      </c>
      <c r="F119" s="105">
        <v>450.35266999999999</v>
      </c>
      <c r="G119" s="105">
        <v>450.35266999999999</v>
      </c>
      <c r="H119" s="18">
        <v>570.61827000000005</v>
      </c>
      <c r="I119" s="18">
        <v>771.41051000000004</v>
      </c>
      <c r="J119" s="18">
        <v>959.36175000000003</v>
      </c>
      <c r="K119" s="18">
        <v>959.35175000000004</v>
      </c>
      <c r="L119" s="18">
        <v>959.35175000000004</v>
      </c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</row>
    <row r="120" spans="1:37" s="46" customFormat="1" ht="15" x14ac:dyDescent="0.2">
      <c r="A120" s="87" t="s">
        <v>749</v>
      </c>
      <c r="B120" s="87" t="s">
        <v>748</v>
      </c>
      <c r="C120" s="98">
        <v>32.862809999999996</v>
      </c>
      <c r="D120" s="98">
        <v>19.75787</v>
      </c>
      <c r="E120" s="98">
        <v>29.409099999999999</v>
      </c>
      <c r="F120" s="98">
        <v>29.409099999999999</v>
      </c>
      <c r="G120" s="98">
        <v>29.409099999999999</v>
      </c>
      <c r="H120" s="57">
        <v>29.610689999999998</v>
      </c>
      <c r="I120" s="57">
        <v>32.458179999999999</v>
      </c>
      <c r="J120" s="57">
        <v>30.471820000000001</v>
      </c>
      <c r="K120" s="57">
        <v>30.44182</v>
      </c>
      <c r="L120" s="57">
        <v>30.44182</v>
      </c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</row>
    <row r="121" spans="1:37" s="46" customFormat="1" ht="15.75" thickBot="1" x14ac:dyDescent="0.25">
      <c r="A121" s="106" t="s">
        <v>747</v>
      </c>
      <c r="B121" s="106" t="s">
        <v>746</v>
      </c>
      <c r="C121" s="107">
        <v>1.46207</v>
      </c>
      <c r="D121" s="107">
        <v>1.4142699999999999</v>
      </c>
      <c r="E121" s="107">
        <v>1.48061</v>
      </c>
      <c r="F121" s="107">
        <v>1.48061</v>
      </c>
      <c r="G121" s="107">
        <v>1.48061</v>
      </c>
      <c r="H121" s="72">
        <v>1.86642</v>
      </c>
      <c r="I121" s="72">
        <v>2.3263699999999998</v>
      </c>
      <c r="J121" s="72">
        <v>7.0020800000000003</v>
      </c>
      <c r="K121" s="72">
        <v>6.7220800000000001</v>
      </c>
      <c r="L121" s="72">
        <v>6.7220800000000001</v>
      </c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</row>
    <row r="122" spans="1:37" s="46" customFormat="1" ht="15.75" thickBot="1" x14ac:dyDescent="0.25">
      <c r="A122" s="49"/>
      <c r="B122" s="58" t="s">
        <v>99</v>
      </c>
      <c r="C122" s="95">
        <f t="shared" ref="C122:K122" si="14">SUM(C114:C121)</f>
        <v>587.10908999999992</v>
      </c>
      <c r="D122" s="95">
        <f t="shared" si="14"/>
        <v>474.24203</v>
      </c>
      <c r="E122" s="95">
        <f t="shared" si="14"/>
        <v>481.24238000000003</v>
      </c>
      <c r="F122" s="95">
        <f t="shared" si="14"/>
        <v>481.24238000000003</v>
      </c>
      <c r="G122" s="95">
        <f t="shared" si="14"/>
        <v>481.24238000000003</v>
      </c>
      <c r="H122" s="95">
        <f t="shared" si="14"/>
        <v>2253.0953799999997</v>
      </c>
      <c r="I122" s="95">
        <f t="shared" si="14"/>
        <v>3295.1950600000005</v>
      </c>
      <c r="J122" s="95">
        <f t="shared" si="14"/>
        <v>3476.8356500000004</v>
      </c>
      <c r="K122" s="95">
        <f t="shared" si="14"/>
        <v>3480.7696499999997</v>
      </c>
      <c r="L122" s="95">
        <f t="shared" ref="L122" si="15">SUM(L114:L121)</f>
        <v>3483.4684300000004</v>
      </c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</row>
    <row r="123" spans="1:37" s="46" customFormat="1" ht="24" x14ac:dyDescent="0.2">
      <c r="A123" s="90" t="s">
        <v>745</v>
      </c>
      <c r="B123" s="90" t="s">
        <v>744</v>
      </c>
      <c r="C123" s="97"/>
      <c r="D123" s="97"/>
      <c r="E123" s="97"/>
      <c r="F123" s="97"/>
      <c r="G123" s="97"/>
      <c r="H123" s="56">
        <v>12.8</v>
      </c>
      <c r="I123" s="56">
        <v>5.17</v>
      </c>
      <c r="J123" s="56">
        <v>6.9318499999999998</v>
      </c>
      <c r="K123" s="56"/>
      <c r="L123" s="56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</row>
    <row r="124" spans="1:37" s="46" customFormat="1" ht="24" x14ac:dyDescent="0.2">
      <c r="A124" s="87" t="s">
        <v>743</v>
      </c>
      <c r="B124" s="87" t="s">
        <v>742</v>
      </c>
      <c r="C124" s="98"/>
      <c r="D124" s="98"/>
      <c r="E124" s="98"/>
      <c r="F124" s="98"/>
      <c r="G124" s="98"/>
      <c r="H124" s="57">
        <v>0</v>
      </c>
      <c r="I124" s="57">
        <v>33.4</v>
      </c>
      <c r="J124" s="57">
        <v>66.599999999999994</v>
      </c>
      <c r="K124" s="57"/>
      <c r="L124" s="57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</row>
    <row r="125" spans="1:37" s="46" customFormat="1" ht="15.75" thickBot="1" x14ac:dyDescent="0.25">
      <c r="A125" s="93" t="s">
        <v>741</v>
      </c>
      <c r="B125" s="93" t="s">
        <v>740</v>
      </c>
      <c r="C125" s="99"/>
      <c r="D125" s="99"/>
      <c r="E125" s="99"/>
      <c r="F125" s="99"/>
      <c r="G125" s="99"/>
      <c r="H125" s="59">
        <v>91.350440000000006</v>
      </c>
      <c r="I125" s="59">
        <v>104.36978000000001</v>
      </c>
      <c r="J125" s="59">
        <v>119.93662999999999</v>
      </c>
      <c r="K125" s="59">
        <v>118.90274000000001</v>
      </c>
      <c r="L125" s="59">
        <v>118.90274000000001</v>
      </c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</row>
    <row r="126" spans="1:37" s="47" customFormat="1" ht="22.15" customHeight="1" thickBot="1" x14ac:dyDescent="0.25">
      <c r="A126" s="49"/>
      <c r="B126" s="58" t="s">
        <v>118</v>
      </c>
      <c r="C126" s="95">
        <f t="shared" ref="C126:G126" si="16">SUM(C121:C125)</f>
        <v>588.57115999999996</v>
      </c>
      <c r="D126" s="95">
        <f t="shared" si="16"/>
        <v>475.65629999999999</v>
      </c>
      <c r="E126" s="95">
        <f t="shared" si="16"/>
        <v>482.72299000000004</v>
      </c>
      <c r="F126" s="95">
        <f t="shared" si="16"/>
        <v>482.72299000000004</v>
      </c>
      <c r="G126" s="95">
        <f t="shared" si="16"/>
        <v>482.72299000000004</v>
      </c>
      <c r="H126" s="95">
        <f>SUM(H123:H125)</f>
        <v>104.15044</v>
      </c>
      <c r="I126" s="95">
        <f>SUM(I123:I125)</f>
        <v>142.93978000000001</v>
      </c>
      <c r="J126" s="95">
        <f>SUM(J123:J125)</f>
        <v>193.46848</v>
      </c>
      <c r="K126" s="95">
        <f>SUM(K123:K125)</f>
        <v>118.90274000000001</v>
      </c>
      <c r="L126" s="95">
        <f>SUM(L123:L125)</f>
        <v>118.90274000000001</v>
      </c>
      <c r="M126" s="94"/>
      <c r="N126" s="89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</row>
    <row r="127" spans="1:37" s="46" customFormat="1" ht="36" x14ac:dyDescent="0.2">
      <c r="A127" s="90" t="s">
        <v>739</v>
      </c>
      <c r="B127" s="90" t="s">
        <v>738</v>
      </c>
      <c r="C127" s="97"/>
      <c r="D127" s="97"/>
      <c r="E127" s="97"/>
      <c r="F127" s="97"/>
      <c r="G127" s="97"/>
      <c r="H127" s="56">
        <v>13.27</v>
      </c>
      <c r="I127" s="56">
        <v>66.31</v>
      </c>
      <c r="J127" s="56">
        <v>157.4</v>
      </c>
      <c r="K127" s="56"/>
      <c r="L127" s="56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</row>
    <row r="128" spans="1:37" s="46" customFormat="1" ht="24" x14ac:dyDescent="0.2">
      <c r="A128" s="87" t="s">
        <v>737</v>
      </c>
      <c r="B128" s="87" t="s">
        <v>736</v>
      </c>
      <c r="C128" s="98"/>
      <c r="D128" s="98"/>
      <c r="E128" s="98"/>
      <c r="F128" s="98"/>
      <c r="G128" s="98"/>
      <c r="H128" s="57">
        <v>0</v>
      </c>
      <c r="I128" s="57">
        <v>15</v>
      </c>
      <c r="J128" s="57">
        <v>36</v>
      </c>
      <c r="K128" s="57"/>
      <c r="L128" s="57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</row>
    <row r="129" spans="1:37" s="46" customFormat="1" ht="15" x14ac:dyDescent="0.2">
      <c r="A129" s="90" t="s">
        <v>735</v>
      </c>
      <c r="B129" s="90" t="s">
        <v>734</v>
      </c>
      <c r="C129" s="97">
        <v>122.93974</v>
      </c>
      <c r="D129" s="97">
        <v>124.09296999999999</v>
      </c>
      <c r="E129" s="97">
        <v>126.46369</v>
      </c>
      <c r="F129" s="97">
        <v>145.79938000000001</v>
      </c>
      <c r="G129" s="97">
        <v>145.79938000000001</v>
      </c>
      <c r="H129" s="56">
        <v>171.02915999999999</v>
      </c>
      <c r="I129" s="56">
        <v>194.89762999999999</v>
      </c>
      <c r="J129" s="56">
        <v>203.15262999999999</v>
      </c>
      <c r="K129" s="56">
        <v>203.13084000000001</v>
      </c>
      <c r="L129" s="56">
        <v>203.13084000000001</v>
      </c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</row>
    <row r="130" spans="1:37" s="46" customFormat="1" ht="24.75" thickBot="1" x14ac:dyDescent="0.25">
      <c r="A130" s="102" t="s">
        <v>733</v>
      </c>
      <c r="B130" s="102" t="s">
        <v>732</v>
      </c>
      <c r="C130" s="103">
        <v>5867.1837599999999</v>
      </c>
      <c r="D130" s="103">
        <v>14163.63825</v>
      </c>
      <c r="E130" s="103">
        <v>17170.27648</v>
      </c>
      <c r="F130" s="103">
        <v>17150.940790000001</v>
      </c>
      <c r="G130" s="103">
        <v>17150.940790000001</v>
      </c>
      <c r="H130" s="60">
        <v>2314.82105</v>
      </c>
      <c r="I130" s="60">
        <v>3060.1010000000001</v>
      </c>
      <c r="J130" s="60">
        <v>6765.6786199999997</v>
      </c>
      <c r="K130" s="60">
        <v>6762.1618899999994</v>
      </c>
      <c r="L130" s="60">
        <v>6762.1618899999994</v>
      </c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</row>
    <row r="131" spans="1:37" s="46" customFormat="1" ht="15.75" thickBot="1" x14ac:dyDescent="0.25">
      <c r="A131" s="49"/>
      <c r="B131" s="58" t="s">
        <v>119</v>
      </c>
      <c r="C131" s="95">
        <f t="shared" ref="C131:G131" si="17">SUM(C129:C130)</f>
        <v>5990.1234999999997</v>
      </c>
      <c r="D131" s="95">
        <f t="shared" si="17"/>
        <v>14287.73122</v>
      </c>
      <c r="E131" s="95">
        <f t="shared" si="17"/>
        <v>17296.740170000001</v>
      </c>
      <c r="F131" s="95">
        <f t="shared" si="17"/>
        <v>17296.740170000001</v>
      </c>
      <c r="G131" s="95">
        <f t="shared" si="17"/>
        <v>17296.740170000001</v>
      </c>
      <c r="H131" s="95">
        <f>SUM(H127:H130)</f>
        <v>2499.12021</v>
      </c>
      <c r="I131" s="95">
        <f>SUM(I127:I130)</f>
        <v>3336.30863</v>
      </c>
      <c r="J131" s="95">
        <f>SUM(J127:J130)</f>
        <v>7162.2312499999998</v>
      </c>
      <c r="K131" s="95">
        <f>SUM(K127:K130)</f>
        <v>6965.2927299999992</v>
      </c>
      <c r="L131" s="95">
        <f>SUM(L127:L130)</f>
        <v>6965.2927299999992</v>
      </c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</row>
    <row r="132" spans="1:37" s="46" customFormat="1" ht="24" x14ac:dyDescent="0.2">
      <c r="A132" s="90" t="s">
        <v>731</v>
      </c>
      <c r="B132" s="90" t="s">
        <v>730</v>
      </c>
      <c r="C132" s="97"/>
      <c r="D132" s="97"/>
      <c r="E132" s="97"/>
      <c r="F132" s="97"/>
      <c r="G132" s="97"/>
      <c r="H132" s="56">
        <v>2422.8000000000002</v>
      </c>
      <c r="I132" s="56">
        <v>733</v>
      </c>
      <c r="J132" s="56">
        <v>1116</v>
      </c>
      <c r="K132" s="56"/>
      <c r="L132" s="56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</row>
    <row r="133" spans="1:37" s="46" customFormat="1" ht="24" x14ac:dyDescent="0.2">
      <c r="A133" s="87" t="s">
        <v>729</v>
      </c>
      <c r="B133" s="87" t="s">
        <v>728</v>
      </c>
      <c r="C133" s="98"/>
      <c r="D133" s="98"/>
      <c r="E133" s="98"/>
      <c r="F133" s="98"/>
      <c r="G133" s="98"/>
      <c r="H133" s="57">
        <v>38.582689999999999</v>
      </c>
      <c r="I133" s="57">
        <v>66.503609999999995</v>
      </c>
      <c r="J133" s="57">
        <v>66.274889999999999</v>
      </c>
      <c r="K133" s="57"/>
      <c r="L133" s="57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</row>
    <row r="134" spans="1:37" s="46" customFormat="1" ht="24" x14ac:dyDescent="0.2">
      <c r="A134" s="90" t="s">
        <v>727</v>
      </c>
      <c r="B134" s="90" t="s">
        <v>726</v>
      </c>
      <c r="C134" s="97"/>
      <c r="D134" s="97"/>
      <c r="E134" s="97"/>
      <c r="F134" s="97"/>
      <c r="G134" s="97"/>
      <c r="H134" s="56">
        <v>0</v>
      </c>
      <c r="I134" s="56">
        <v>70</v>
      </c>
      <c r="J134" s="56">
        <v>130</v>
      </c>
      <c r="K134" s="56"/>
      <c r="L134" s="56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</row>
    <row r="135" spans="1:37" s="47" customFormat="1" ht="22.5" customHeight="1" x14ac:dyDescent="0.2">
      <c r="A135" s="87" t="s">
        <v>725</v>
      </c>
      <c r="B135" s="87" t="s">
        <v>724</v>
      </c>
      <c r="C135" s="98"/>
      <c r="D135" s="98"/>
      <c r="E135" s="98"/>
      <c r="F135" s="98"/>
      <c r="G135" s="98"/>
      <c r="H135" s="57">
        <v>400</v>
      </c>
      <c r="I135" s="57">
        <v>396.1</v>
      </c>
      <c r="J135" s="57">
        <v>0.20032</v>
      </c>
      <c r="K135" s="57"/>
      <c r="L135" s="57"/>
      <c r="M135" s="94"/>
      <c r="N135" s="89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</row>
    <row r="136" spans="1:37" s="46" customFormat="1" ht="15" x14ac:dyDescent="0.2">
      <c r="A136" s="90" t="s">
        <v>723</v>
      </c>
      <c r="B136" s="90" t="s">
        <v>722</v>
      </c>
      <c r="C136" s="97"/>
      <c r="D136" s="97"/>
      <c r="E136" s="97"/>
      <c r="F136" s="97"/>
      <c r="G136" s="97"/>
      <c r="H136" s="56">
        <v>14.93</v>
      </c>
      <c r="I136" s="56">
        <v>18.234999999999999</v>
      </c>
      <c r="J136" s="56">
        <v>16.295400000000001</v>
      </c>
      <c r="K136" s="56"/>
      <c r="L136" s="56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</row>
    <row r="137" spans="1:37" s="46" customFormat="1" ht="15" x14ac:dyDescent="0.2">
      <c r="A137" s="87" t="s">
        <v>721</v>
      </c>
      <c r="B137" s="87" t="s">
        <v>720</v>
      </c>
      <c r="C137" s="98"/>
      <c r="D137" s="98"/>
      <c r="E137" s="98"/>
      <c r="F137" s="98"/>
      <c r="G137" s="98"/>
      <c r="H137" s="57">
        <v>58.925249999999998</v>
      </c>
      <c r="I137" s="57">
        <v>36.055</v>
      </c>
      <c r="J137" s="57">
        <v>25.373470000000001</v>
      </c>
      <c r="K137" s="57"/>
      <c r="L137" s="57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</row>
    <row r="138" spans="1:37" s="46" customFormat="1" ht="24" x14ac:dyDescent="0.2">
      <c r="A138" s="90" t="s">
        <v>719</v>
      </c>
      <c r="B138" s="90" t="s">
        <v>718</v>
      </c>
      <c r="C138" s="97"/>
      <c r="D138" s="97"/>
      <c r="E138" s="97"/>
      <c r="F138" s="97"/>
      <c r="G138" s="97"/>
      <c r="H138" s="56">
        <v>4.2300000000000004</v>
      </c>
      <c r="I138" s="56">
        <v>4.6349999999999998</v>
      </c>
      <c r="J138" s="56">
        <v>74.275000000000006</v>
      </c>
      <c r="K138" s="56"/>
      <c r="L138" s="56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</row>
    <row r="139" spans="1:37" s="46" customFormat="1" ht="24" x14ac:dyDescent="0.2">
      <c r="A139" s="87" t="s">
        <v>717</v>
      </c>
      <c r="B139" s="87" t="s">
        <v>716</v>
      </c>
      <c r="C139" s="98"/>
      <c r="D139" s="98"/>
      <c r="E139" s="98"/>
      <c r="F139" s="98"/>
      <c r="G139" s="98"/>
      <c r="H139" s="57">
        <v>5.4747500000000002</v>
      </c>
      <c r="I139" s="57">
        <v>7.4850000000000003</v>
      </c>
      <c r="J139" s="57">
        <v>107.46</v>
      </c>
      <c r="K139" s="57"/>
      <c r="L139" s="57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</row>
    <row r="140" spans="1:37" s="46" customFormat="1" ht="15" x14ac:dyDescent="0.2">
      <c r="A140" s="90" t="s">
        <v>715</v>
      </c>
      <c r="B140" s="90" t="s">
        <v>714</v>
      </c>
      <c r="C140" s="97"/>
      <c r="D140" s="97"/>
      <c r="E140" s="97"/>
      <c r="F140" s="97"/>
      <c r="G140" s="97"/>
      <c r="H140" s="56">
        <v>0</v>
      </c>
      <c r="I140" s="56">
        <v>1</v>
      </c>
      <c r="J140" s="56">
        <v>2</v>
      </c>
      <c r="K140" s="56"/>
      <c r="L140" s="56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</row>
    <row r="141" spans="1:37" s="47" customFormat="1" ht="15" x14ac:dyDescent="0.2">
      <c r="A141" s="87" t="s">
        <v>713</v>
      </c>
      <c r="B141" s="87" t="s">
        <v>712</v>
      </c>
      <c r="C141" s="98">
        <v>65.903840000000002</v>
      </c>
      <c r="D141" s="98">
        <v>66.172929999999994</v>
      </c>
      <c r="E141" s="98">
        <v>66.109179999999995</v>
      </c>
      <c r="F141" s="98">
        <v>65.533820000000006</v>
      </c>
      <c r="G141" s="98">
        <v>65.533820000000006</v>
      </c>
      <c r="H141" s="57">
        <v>42.076529999999998</v>
      </c>
      <c r="I141" s="57">
        <v>48.31653</v>
      </c>
      <c r="J141" s="57">
        <v>58.404330000000002</v>
      </c>
      <c r="K141" s="57">
        <v>58.018989999999995</v>
      </c>
      <c r="L141" s="57">
        <v>57.443109999999997</v>
      </c>
      <c r="M141" s="94"/>
      <c r="N141" s="89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</row>
    <row r="142" spans="1:37" s="46" customFormat="1" ht="15" x14ac:dyDescent="0.2">
      <c r="A142" s="90" t="s">
        <v>711</v>
      </c>
      <c r="B142" s="90" t="s">
        <v>710</v>
      </c>
      <c r="C142" s="97">
        <v>8.8356600000000007</v>
      </c>
      <c r="D142" s="97">
        <v>8.8641900000000007</v>
      </c>
      <c r="E142" s="97">
        <v>9.0244499999999999</v>
      </c>
      <c r="F142" s="97">
        <v>9.0244499999999999</v>
      </c>
      <c r="G142" s="97">
        <v>9.0244499999999999</v>
      </c>
      <c r="H142" s="56">
        <v>7.7106499999999993</v>
      </c>
      <c r="I142" s="56">
        <v>7.7627199999999998</v>
      </c>
      <c r="J142" s="56">
        <v>7.80572</v>
      </c>
      <c r="K142" s="56">
        <v>7.80572</v>
      </c>
      <c r="L142" s="56">
        <v>7.80572</v>
      </c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</row>
    <row r="143" spans="1:37" s="46" customFormat="1" ht="15" x14ac:dyDescent="0.2">
      <c r="A143" s="87" t="s">
        <v>709</v>
      </c>
      <c r="B143" s="108" t="s">
        <v>708</v>
      </c>
      <c r="C143" s="98">
        <v>130.72307000000001</v>
      </c>
      <c r="D143" s="98">
        <v>133.58596</v>
      </c>
      <c r="E143" s="98">
        <v>150.15834000000001</v>
      </c>
      <c r="F143" s="98">
        <v>150.15834000000001</v>
      </c>
      <c r="G143" s="98">
        <v>150.15834000000001</v>
      </c>
      <c r="H143" s="57">
        <v>151.58673999999999</v>
      </c>
      <c r="I143" s="57">
        <v>160.23276000000001</v>
      </c>
      <c r="J143" s="57">
        <v>178.23675</v>
      </c>
      <c r="K143" s="57">
        <v>178.23675</v>
      </c>
      <c r="L143" s="57">
        <v>178.23675</v>
      </c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</row>
    <row r="144" spans="1:37" s="46" customFormat="1" ht="15" x14ac:dyDescent="0.2">
      <c r="A144" s="90" t="s">
        <v>707</v>
      </c>
      <c r="B144" s="90" t="s">
        <v>706</v>
      </c>
      <c r="C144" s="97">
        <v>64.174940000000007</v>
      </c>
      <c r="D144" s="97">
        <v>64.914379999999994</v>
      </c>
      <c r="E144" s="97">
        <v>65.70441000000001</v>
      </c>
      <c r="F144" s="97">
        <v>65.70441000000001</v>
      </c>
      <c r="G144" s="97">
        <v>65.70441000000001</v>
      </c>
      <c r="H144" s="56">
        <v>73.915039999999991</v>
      </c>
      <c r="I144" s="56">
        <v>80.18665</v>
      </c>
      <c r="J144" s="56">
        <v>79.385390000000001</v>
      </c>
      <c r="K144" s="56">
        <v>79.385390000000001</v>
      </c>
      <c r="L144" s="56">
        <v>79.385390000000001</v>
      </c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</row>
    <row r="145" spans="1:37" s="46" customFormat="1" ht="15" x14ac:dyDescent="0.2">
      <c r="A145" s="87" t="s">
        <v>705</v>
      </c>
      <c r="B145" s="87" t="s">
        <v>704</v>
      </c>
      <c r="C145" s="98">
        <v>150.93261999999999</v>
      </c>
      <c r="D145" s="98">
        <v>156.91073</v>
      </c>
      <c r="E145" s="98">
        <v>160.40946</v>
      </c>
      <c r="F145" s="98">
        <v>160.40946</v>
      </c>
      <c r="G145" s="98">
        <v>160.40946</v>
      </c>
      <c r="H145" s="57">
        <v>210.07244</v>
      </c>
      <c r="I145" s="57">
        <v>210.56599</v>
      </c>
      <c r="J145" s="57">
        <v>204.67117999999999</v>
      </c>
      <c r="K145" s="57">
        <v>204.67117999999999</v>
      </c>
      <c r="L145" s="57">
        <v>204.67117999999999</v>
      </c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</row>
    <row r="146" spans="1:37" s="46" customFormat="1" ht="15" x14ac:dyDescent="0.2">
      <c r="A146" s="90" t="s">
        <v>703</v>
      </c>
      <c r="B146" s="90" t="s">
        <v>702</v>
      </c>
      <c r="C146" s="97">
        <v>31.37377</v>
      </c>
      <c r="D146" s="97">
        <v>34.87377</v>
      </c>
      <c r="E146" s="97">
        <v>35.123769999999993</v>
      </c>
      <c r="F146" s="97">
        <v>35.123769999999993</v>
      </c>
      <c r="G146" s="97">
        <v>35.123769999999993</v>
      </c>
      <c r="H146" s="56">
        <v>38.003769999999996</v>
      </c>
      <c r="I146" s="56">
        <v>38.353769999999997</v>
      </c>
      <c r="J146" s="56">
        <v>39.241770000000002</v>
      </c>
      <c r="K146" s="56">
        <v>39.241769999999995</v>
      </c>
      <c r="L146" s="56">
        <v>39.241769999999995</v>
      </c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</row>
    <row r="147" spans="1:37" s="46" customFormat="1" ht="15" x14ac:dyDescent="0.2">
      <c r="A147" s="87" t="s">
        <v>701</v>
      </c>
      <c r="B147" s="87" t="s">
        <v>700</v>
      </c>
      <c r="C147" s="98">
        <v>2164.0402100000001</v>
      </c>
      <c r="D147" s="98">
        <v>2177.6916700000002</v>
      </c>
      <c r="E147" s="98">
        <v>2249.0964300000001</v>
      </c>
      <c r="F147" s="98">
        <v>2247.7569399999998</v>
      </c>
      <c r="G147" s="98">
        <v>2247.7569399999998</v>
      </c>
      <c r="H147" s="57">
        <v>2312.0880699999998</v>
      </c>
      <c r="I147" s="57">
        <v>2424.6906200000003</v>
      </c>
      <c r="J147" s="57">
        <v>2477.35844</v>
      </c>
      <c r="K147" s="57">
        <v>2477.35844</v>
      </c>
      <c r="L147" s="57">
        <v>2477.35844</v>
      </c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</row>
    <row r="148" spans="1:37" s="46" customFormat="1" ht="24" x14ac:dyDescent="0.2">
      <c r="A148" s="90" t="s">
        <v>699</v>
      </c>
      <c r="B148" s="90" t="s">
        <v>698</v>
      </c>
      <c r="C148" s="97">
        <v>857.21189000000004</v>
      </c>
      <c r="D148" s="97">
        <v>904.75510999999995</v>
      </c>
      <c r="E148" s="97">
        <v>944.37756000000002</v>
      </c>
      <c r="F148" s="97">
        <v>944.37756000000002</v>
      </c>
      <c r="G148" s="97">
        <v>944.37756000000002</v>
      </c>
      <c r="H148" s="56">
        <v>939.01033999999993</v>
      </c>
      <c r="I148" s="56">
        <v>955.75721999999996</v>
      </c>
      <c r="J148" s="56">
        <v>997.38320999999996</v>
      </c>
      <c r="K148" s="56">
        <v>995.74291000000005</v>
      </c>
      <c r="L148" s="56">
        <v>995.74291000000005</v>
      </c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</row>
    <row r="149" spans="1:37" s="46" customFormat="1" ht="24" x14ac:dyDescent="0.2">
      <c r="A149" s="87" t="s">
        <v>697</v>
      </c>
      <c r="B149" s="87" t="s">
        <v>696</v>
      </c>
      <c r="C149" s="98">
        <v>419.82403000000005</v>
      </c>
      <c r="D149" s="98">
        <v>433.31986999999998</v>
      </c>
      <c r="E149" s="98">
        <v>459.00526000000002</v>
      </c>
      <c r="F149" s="98">
        <v>459.00526000000002</v>
      </c>
      <c r="G149" s="98">
        <v>459.00526000000002</v>
      </c>
      <c r="H149" s="57">
        <v>440.55500999999998</v>
      </c>
      <c r="I149" s="57">
        <v>443.76691</v>
      </c>
      <c r="J149" s="57">
        <v>486.5838</v>
      </c>
      <c r="K149" s="57">
        <v>486.5838</v>
      </c>
      <c r="L149" s="57">
        <v>486.5838</v>
      </c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</row>
    <row r="150" spans="1:37" s="46" customFormat="1" ht="15" x14ac:dyDescent="0.2">
      <c r="A150" s="90" t="s">
        <v>695</v>
      </c>
      <c r="B150" s="90" t="s">
        <v>694</v>
      </c>
      <c r="C150" s="97">
        <v>51.515219999999999</v>
      </c>
      <c r="D150" s="97">
        <v>55.679699999999997</v>
      </c>
      <c r="E150" s="97">
        <v>56.35436</v>
      </c>
      <c r="F150" s="97">
        <v>56.35436</v>
      </c>
      <c r="G150" s="97">
        <v>56.35436</v>
      </c>
      <c r="H150" s="56">
        <v>96.909139999999994</v>
      </c>
      <c r="I150" s="56">
        <v>169.69714000000002</v>
      </c>
      <c r="J150" s="56">
        <v>208.26518999999999</v>
      </c>
      <c r="K150" s="56">
        <v>206.25492000000003</v>
      </c>
      <c r="L150" s="56">
        <v>206.25492000000003</v>
      </c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</row>
    <row r="151" spans="1:37" s="46" customFormat="1" ht="15" x14ac:dyDescent="0.2">
      <c r="A151" s="87" t="s">
        <v>693</v>
      </c>
      <c r="B151" s="87" t="s">
        <v>692</v>
      </c>
      <c r="C151" s="98">
        <v>35.70975</v>
      </c>
      <c r="D151" s="98">
        <v>36.636870000000002</v>
      </c>
      <c r="E151" s="98">
        <v>37.640689999999999</v>
      </c>
      <c r="F151" s="98">
        <v>37.640689999999999</v>
      </c>
      <c r="G151" s="98">
        <v>37.640689999999999</v>
      </c>
      <c r="H151" s="57">
        <v>36.407620000000001</v>
      </c>
      <c r="I151" s="57">
        <v>682.53935999999999</v>
      </c>
      <c r="J151" s="57">
        <v>717.51370999999995</v>
      </c>
      <c r="K151" s="57">
        <v>717.15309000000002</v>
      </c>
      <c r="L151" s="57">
        <v>717.72897</v>
      </c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</row>
    <row r="152" spans="1:37" s="46" customFormat="1" ht="15" x14ac:dyDescent="0.2">
      <c r="A152" s="90" t="s">
        <v>691</v>
      </c>
      <c r="B152" s="90" t="s">
        <v>690</v>
      </c>
      <c r="C152" s="97">
        <v>15.80724</v>
      </c>
      <c r="D152" s="97">
        <v>16.007239999999999</v>
      </c>
      <c r="E152" s="97">
        <v>16.143470000000001</v>
      </c>
      <c r="F152" s="97">
        <v>16.143470000000001</v>
      </c>
      <c r="G152" s="97">
        <v>16.143470000000001</v>
      </c>
      <c r="H152" s="56">
        <v>15.90653</v>
      </c>
      <c r="I152" s="56">
        <v>18.278470000000002</v>
      </c>
      <c r="J152" s="56">
        <v>19.59205</v>
      </c>
      <c r="K152" s="56">
        <v>19.54439</v>
      </c>
      <c r="L152" s="56">
        <v>19.54439</v>
      </c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</row>
    <row r="153" spans="1:37" s="46" customFormat="1" ht="15" x14ac:dyDescent="0.2">
      <c r="A153" s="87" t="s">
        <v>689</v>
      </c>
      <c r="B153" s="87" t="s">
        <v>688</v>
      </c>
      <c r="C153" s="98">
        <v>4.06541</v>
      </c>
      <c r="D153" s="98">
        <v>4.06541</v>
      </c>
      <c r="E153" s="98">
        <v>4.1044799999999997</v>
      </c>
      <c r="F153" s="98">
        <v>4.1044799999999997</v>
      </c>
      <c r="G153" s="98">
        <v>4.1044799999999997</v>
      </c>
      <c r="H153" s="57">
        <v>6.4134500000000001</v>
      </c>
      <c r="I153" s="57">
        <v>6.4567600000000001</v>
      </c>
      <c r="J153" s="57">
        <v>6.7067600000000001</v>
      </c>
      <c r="K153" s="57">
        <v>6.4567600000000001</v>
      </c>
      <c r="L153" s="57">
        <v>6.4567600000000001</v>
      </c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</row>
    <row r="154" spans="1:37" s="46" customFormat="1" ht="15.75" thickBot="1" x14ac:dyDescent="0.25">
      <c r="A154" s="93" t="s">
        <v>687</v>
      </c>
      <c r="B154" s="93" t="s">
        <v>686</v>
      </c>
      <c r="C154" s="99"/>
      <c r="D154" s="99"/>
      <c r="E154" s="99"/>
      <c r="F154" s="99"/>
      <c r="G154" s="99"/>
      <c r="H154" s="59">
        <v>14.085760000000001</v>
      </c>
      <c r="I154" s="59">
        <v>26.431429999999999</v>
      </c>
      <c r="J154" s="59">
        <v>30.05538</v>
      </c>
      <c r="K154" s="59">
        <v>28.965880000000002</v>
      </c>
      <c r="L154" s="59">
        <v>28.965880000000002</v>
      </c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</row>
    <row r="155" spans="1:37" s="46" customFormat="1" ht="15.75" thickBot="1" x14ac:dyDescent="0.25">
      <c r="A155" s="49"/>
      <c r="B155" s="58" t="s">
        <v>98</v>
      </c>
      <c r="C155" s="95">
        <f t="shared" ref="C155:I155" si="18">SUM(C132:C154)</f>
        <v>4000.117650000001</v>
      </c>
      <c r="D155" s="95">
        <f t="shared" si="18"/>
        <v>4093.4778300000003</v>
      </c>
      <c r="E155" s="95">
        <f t="shared" si="18"/>
        <v>4253.2518600000003</v>
      </c>
      <c r="F155" s="95">
        <f t="shared" si="18"/>
        <v>4251.3370100000002</v>
      </c>
      <c r="G155" s="95">
        <f t="shared" si="18"/>
        <v>4251.3370100000002</v>
      </c>
      <c r="H155" s="95">
        <f t="shared" si="18"/>
        <v>7329.6837799999985</v>
      </c>
      <c r="I155" s="95">
        <f t="shared" si="18"/>
        <v>6606.0499400000008</v>
      </c>
      <c r="J155" s="95">
        <f t="shared" ref="J155:K155" si="19">SUM(J132:J154)</f>
        <v>7049.0827600000002</v>
      </c>
      <c r="K155" s="95">
        <f t="shared" si="19"/>
        <v>5505.4199900000003</v>
      </c>
      <c r="L155" s="95">
        <f t="shared" ref="L155" si="20">SUM(L132:L154)</f>
        <v>5505.4199900000003</v>
      </c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</row>
    <row r="156" spans="1:37" s="46" customFormat="1" ht="15" x14ac:dyDescent="0.2">
      <c r="A156" s="90" t="s">
        <v>685</v>
      </c>
      <c r="B156" s="90" t="s">
        <v>684</v>
      </c>
      <c r="C156" s="97"/>
      <c r="D156" s="97"/>
      <c r="E156" s="97"/>
      <c r="F156" s="97"/>
      <c r="G156" s="97"/>
      <c r="H156" s="56">
        <v>0</v>
      </c>
      <c r="I156" s="56">
        <v>42</v>
      </c>
      <c r="J156" s="56">
        <v>42</v>
      </c>
      <c r="K156" s="56">
        <v>42</v>
      </c>
      <c r="L156" s="56">
        <v>42</v>
      </c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</row>
    <row r="157" spans="1:37" s="46" customFormat="1" ht="15" x14ac:dyDescent="0.2">
      <c r="A157" s="87" t="s">
        <v>683</v>
      </c>
      <c r="B157" s="87" t="s">
        <v>682</v>
      </c>
      <c r="C157" s="98"/>
      <c r="D157" s="98"/>
      <c r="E157" s="98"/>
      <c r="F157" s="98"/>
      <c r="G157" s="98"/>
      <c r="H157" s="57">
        <v>1011</v>
      </c>
      <c r="I157" s="57">
        <v>341.56700000000001</v>
      </c>
      <c r="J157" s="57">
        <v>59.804009999999998</v>
      </c>
      <c r="K157" s="57">
        <v>59.804010000000005</v>
      </c>
      <c r="L157" s="57">
        <v>59.804010000000005</v>
      </c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</row>
    <row r="158" spans="1:37" s="46" customFormat="1" ht="24" x14ac:dyDescent="0.2">
      <c r="A158" s="90" t="s">
        <v>681</v>
      </c>
      <c r="B158" s="90" t="s">
        <v>680</v>
      </c>
      <c r="C158" s="97"/>
      <c r="D158" s="97"/>
      <c r="E158" s="97"/>
      <c r="F158" s="97"/>
      <c r="G158" s="97"/>
      <c r="H158" s="56">
        <v>231.60334</v>
      </c>
      <c r="I158" s="56">
        <v>422.84899999999999</v>
      </c>
      <c r="J158" s="56">
        <v>438.80041999999997</v>
      </c>
      <c r="K158" s="56">
        <v>438.80041999999997</v>
      </c>
      <c r="L158" s="56">
        <v>438.80041999999997</v>
      </c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</row>
    <row r="159" spans="1:37" s="46" customFormat="1" ht="15" customHeight="1" x14ac:dyDescent="0.2">
      <c r="A159" s="87" t="s">
        <v>679</v>
      </c>
      <c r="B159" s="87" t="s">
        <v>678</v>
      </c>
      <c r="C159" s="98"/>
      <c r="D159" s="98"/>
      <c r="E159" s="98"/>
      <c r="F159" s="98"/>
      <c r="G159" s="98"/>
      <c r="H159" s="57">
        <v>68.95</v>
      </c>
      <c r="I159" s="57">
        <v>93.7</v>
      </c>
      <c r="J159" s="57">
        <v>143.05986999999999</v>
      </c>
      <c r="K159" s="57">
        <v>143.05986999999999</v>
      </c>
      <c r="L159" s="57">
        <v>143.05986999999999</v>
      </c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</row>
    <row r="160" spans="1:37" s="46" customFormat="1" ht="15" x14ac:dyDescent="0.2">
      <c r="A160" s="90" t="s">
        <v>677</v>
      </c>
      <c r="B160" s="90" t="s">
        <v>676</v>
      </c>
      <c r="C160" s="97"/>
      <c r="D160" s="97"/>
      <c r="E160" s="97"/>
      <c r="F160" s="97"/>
      <c r="G160" s="97"/>
      <c r="H160" s="56">
        <v>179.666</v>
      </c>
      <c r="I160" s="56">
        <v>209.666</v>
      </c>
      <c r="J160" s="56">
        <v>193.20322999999999</v>
      </c>
      <c r="K160" s="56">
        <v>193.20323000000002</v>
      </c>
      <c r="L160" s="56">
        <v>193.20323000000002</v>
      </c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</row>
    <row r="161" spans="1:37" s="46" customFormat="1" ht="15" x14ac:dyDescent="0.2">
      <c r="A161" s="87" t="s">
        <v>675</v>
      </c>
      <c r="B161" s="87" t="s">
        <v>674</v>
      </c>
      <c r="C161" s="98"/>
      <c r="D161" s="98"/>
      <c r="E161" s="98"/>
      <c r="F161" s="98"/>
      <c r="G161" s="98"/>
      <c r="H161" s="57">
        <v>0.2</v>
      </c>
      <c r="I161" s="57">
        <v>0.2</v>
      </c>
      <c r="J161" s="57">
        <v>0.4</v>
      </c>
      <c r="K161" s="57">
        <v>0.4</v>
      </c>
      <c r="L161" s="57">
        <v>0.4</v>
      </c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</row>
    <row r="162" spans="1:37" s="46" customFormat="1" ht="36" x14ac:dyDescent="0.2">
      <c r="A162" s="90" t="s">
        <v>673</v>
      </c>
      <c r="B162" s="90" t="s">
        <v>972</v>
      </c>
      <c r="C162" s="97"/>
      <c r="D162" s="97"/>
      <c r="E162" s="97"/>
      <c r="F162" s="97"/>
      <c r="G162" s="97"/>
      <c r="H162" s="56">
        <v>200.96</v>
      </c>
      <c r="I162" s="56">
        <v>333.82</v>
      </c>
      <c r="J162" s="56">
        <v>136.21</v>
      </c>
      <c r="K162" s="56">
        <v>136.21</v>
      </c>
      <c r="L162" s="56">
        <v>136.21</v>
      </c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</row>
    <row r="163" spans="1:37" s="46" customFormat="1" ht="24" x14ac:dyDescent="0.2">
      <c r="A163" s="87" t="s">
        <v>672</v>
      </c>
      <c r="B163" s="87" t="s">
        <v>671</v>
      </c>
      <c r="C163" s="98"/>
      <c r="D163" s="98"/>
      <c r="E163" s="98"/>
      <c r="F163" s="98"/>
      <c r="G163" s="98"/>
      <c r="H163" s="57">
        <v>80</v>
      </c>
      <c r="I163" s="57">
        <v>120</v>
      </c>
      <c r="J163" s="57">
        <v>120.62649999999999</v>
      </c>
      <c r="K163" s="57">
        <v>120.62649999999999</v>
      </c>
      <c r="L163" s="57">
        <v>120.62649999999999</v>
      </c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</row>
    <row r="164" spans="1:37" s="46" customFormat="1" ht="36" x14ac:dyDescent="0.2">
      <c r="A164" s="90" t="s">
        <v>670</v>
      </c>
      <c r="B164" s="90" t="s">
        <v>973</v>
      </c>
      <c r="C164" s="97"/>
      <c r="D164" s="97"/>
      <c r="E164" s="97"/>
      <c r="F164" s="97"/>
      <c r="G164" s="97"/>
      <c r="H164" s="56">
        <v>30</v>
      </c>
      <c r="I164" s="56">
        <v>39</v>
      </c>
      <c r="J164" s="56">
        <v>55.934919999999998</v>
      </c>
      <c r="K164" s="56">
        <v>55.934919999999998</v>
      </c>
      <c r="L164" s="56">
        <v>55.934919999999998</v>
      </c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</row>
    <row r="165" spans="1:37" s="46" customFormat="1" ht="36" x14ac:dyDescent="0.2">
      <c r="A165" s="87" t="s">
        <v>669</v>
      </c>
      <c r="B165" s="87" t="s">
        <v>668</v>
      </c>
      <c r="C165" s="98"/>
      <c r="D165" s="98"/>
      <c r="E165" s="98"/>
      <c r="F165" s="98"/>
      <c r="G165" s="98"/>
      <c r="H165" s="57">
        <v>0.6</v>
      </c>
      <c r="I165" s="57">
        <v>1.4</v>
      </c>
      <c r="J165" s="57">
        <v>0.4</v>
      </c>
      <c r="K165" s="57">
        <v>0.4</v>
      </c>
      <c r="L165" s="57">
        <v>0.4</v>
      </c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</row>
    <row r="166" spans="1:37" s="46" customFormat="1" ht="15" customHeight="1" x14ac:dyDescent="0.2">
      <c r="A166" s="90" t="s">
        <v>667</v>
      </c>
      <c r="B166" s="90" t="s">
        <v>974</v>
      </c>
      <c r="C166" s="97">
        <v>89.541809999999998</v>
      </c>
      <c r="D166" s="97">
        <v>87.134100000000004</v>
      </c>
      <c r="E166" s="97">
        <v>86.402020000000007</v>
      </c>
      <c r="F166" s="97">
        <v>49.793089999999999</v>
      </c>
      <c r="G166" s="97">
        <v>49.793089999999999</v>
      </c>
      <c r="H166" s="56">
        <v>66.973079999999996</v>
      </c>
      <c r="I166" s="56">
        <v>64.39173000000001</v>
      </c>
      <c r="J166" s="56">
        <v>87.194710000000001</v>
      </c>
      <c r="K166" s="56">
        <v>86.419710000000009</v>
      </c>
      <c r="L166" s="56">
        <v>86.419710000000009</v>
      </c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</row>
    <row r="167" spans="1:37" s="46" customFormat="1" ht="15" customHeight="1" x14ac:dyDescent="0.2">
      <c r="A167" s="87" t="s">
        <v>666</v>
      </c>
      <c r="B167" s="108" t="s">
        <v>665</v>
      </c>
      <c r="C167" s="98">
        <v>3.2581700000000002</v>
      </c>
      <c r="D167" s="98">
        <v>2.6828799999999999</v>
      </c>
      <c r="E167" s="98">
        <v>2.7032099999999999</v>
      </c>
      <c r="F167" s="98">
        <v>2.7032099999999999</v>
      </c>
      <c r="G167" s="98">
        <v>2.7032099999999999</v>
      </c>
      <c r="H167" s="57">
        <v>3.8895500000000003</v>
      </c>
      <c r="I167" s="57">
        <v>2.0974400000000002</v>
      </c>
      <c r="J167" s="57">
        <v>1.84744</v>
      </c>
      <c r="K167" s="57">
        <v>1.84744</v>
      </c>
      <c r="L167" s="57">
        <v>1.84744</v>
      </c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</row>
    <row r="168" spans="1:37" s="46" customFormat="1" ht="15" x14ac:dyDescent="0.2">
      <c r="A168" s="90" t="s">
        <v>664</v>
      </c>
      <c r="B168" s="109" t="s">
        <v>663</v>
      </c>
      <c r="C168" s="97"/>
      <c r="D168" s="97"/>
      <c r="E168" s="97"/>
      <c r="F168" s="97"/>
      <c r="G168" s="97"/>
      <c r="H168" s="56">
        <v>8.0594000000000001</v>
      </c>
      <c r="I168" s="56">
        <v>11.144909999999999</v>
      </c>
      <c r="J168" s="56">
        <v>15.81152</v>
      </c>
      <c r="K168" s="56"/>
      <c r="L168" s="56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</row>
    <row r="169" spans="1:37" s="46" customFormat="1" ht="15" x14ac:dyDescent="0.2">
      <c r="A169" s="87" t="s">
        <v>662</v>
      </c>
      <c r="B169" s="87" t="s">
        <v>661</v>
      </c>
      <c r="C169" s="98">
        <v>161.68991</v>
      </c>
      <c r="D169" s="98">
        <v>159.23473000000001</v>
      </c>
      <c r="E169" s="98">
        <v>160.33677</v>
      </c>
      <c r="F169" s="98">
        <v>155.72377</v>
      </c>
      <c r="G169" s="98">
        <v>155.72377</v>
      </c>
      <c r="H169" s="57">
        <v>188.14197000000001</v>
      </c>
      <c r="I169" s="57">
        <v>192.62423000000001</v>
      </c>
      <c r="J169" s="57">
        <v>194.69538</v>
      </c>
      <c r="K169" s="57">
        <v>194.69538</v>
      </c>
      <c r="L169" s="57">
        <v>194.69538</v>
      </c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</row>
    <row r="170" spans="1:37" s="46" customFormat="1" ht="16.5" customHeight="1" x14ac:dyDescent="0.2">
      <c r="A170" s="90" t="s">
        <v>660</v>
      </c>
      <c r="B170" s="90" t="s">
        <v>659</v>
      </c>
      <c r="C170" s="97">
        <v>454.46478000000002</v>
      </c>
      <c r="D170" s="97">
        <v>429.36754999999999</v>
      </c>
      <c r="E170" s="97">
        <v>419.16571000000005</v>
      </c>
      <c r="F170" s="97">
        <v>419.16571000000005</v>
      </c>
      <c r="G170" s="97">
        <v>419.16571000000005</v>
      </c>
      <c r="H170" s="56">
        <v>420.63024999999999</v>
      </c>
      <c r="I170" s="56">
        <v>618.67405000000008</v>
      </c>
      <c r="J170" s="56">
        <v>584.39850000000001</v>
      </c>
      <c r="K170" s="56">
        <v>583.74850000000004</v>
      </c>
      <c r="L170" s="56">
        <v>583.74850000000004</v>
      </c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</row>
    <row r="171" spans="1:37" s="46" customFormat="1" ht="15" x14ac:dyDescent="0.2">
      <c r="A171" s="87" t="s">
        <v>658</v>
      </c>
      <c r="B171" s="87" t="s">
        <v>657</v>
      </c>
      <c r="C171" s="98">
        <v>119.11744999999999</v>
      </c>
      <c r="D171" s="98">
        <v>124.41330000000001</v>
      </c>
      <c r="E171" s="98">
        <v>129.25667999999999</v>
      </c>
      <c r="F171" s="98">
        <v>130.11591999999999</v>
      </c>
      <c r="G171" s="98">
        <v>130.11591999999999</v>
      </c>
      <c r="H171" s="57">
        <v>136.13489000000001</v>
      </c>
      <c r="I171" s="57">
        <v>138.74135999999999</v>
      </c>
      <c r="J171" s="57">
        <v>146.29006000000001</v>
      </c>
      <c r="K171" s="57">
        <v>146.29006000000001</v>
      </c>
      <c r="L171" s="57">
        <v>146.29006000000001</v>
      </c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</row>
    <row r="172" spans="1:37" s="46" customFormat="1" ht="15" x14ac:dyDescent="0.2">
      <c r="A172" s="90" t="s">
        <v>656</v>
      </c>
      <c r="B172" s="90" t="s">
        <v>655</v>
      </c>
      <c r="C172" s="97">
        <v>3.3721799999999997</v>
      </c>
      <c r="D172" s="97">
        <v>3.3725499999999999</v>
      </c>
      <c r="E172" s="97">
        <v>3.5633400000000002</v>
      </c>
      <c r="F172" s="97">
        <v>3.5633400000000002</v>
      </c>
      <c r="G172" s="97">
        <v>3.5633400000000002</v>
      </c>
      <c r="H172" s="56">
        <v>4.0442900000000002</v>
      </c>
      <c r="I172" s="56">
        <v>4.25875</v>
      </c>
      <c r="J172" s="56">
        <v>4.7579700000000003</v>
      </c>
      <c r="K172" s="56">
        <v>4.7579700000000003</v>
      </c>
      <c r="L172" s="56">
        <v>4.7579700000000003</v>
      </c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</row>
    <row r="173" spans="1:37" s="46" customFormat="1" ht="15" x14ac:dyDescent="0.2">
      <c r="A173" s="87" t="s">
        <v>654</v>
      </c>
      <c r="B173" s="87" t="s">
        <v>653</v>
      </c>
      <c r="C173" s="98">
        <v>96.133920000000003</v>
      </c>
      <c r="D173" s="98">
        <v>95.319180000000003</v>
      </c>
      <c r="E173" s="98">
        <v>98.427710000000005</v>
      </c>
      <c r="F173" s="98">
        <v>97.568470000000005</v>
      </c>
      <c r="G173" s="98">
        <v>97.568470000000005</v>
      </c>
      <c r="H173" s="57">
        <v>107.11914</v>
      </c>
      <c r="I173" s="57">
        <v>111.41097000000001</v>
      </c>
      <c r="J173" s="57">
        <v>110.33249000000001</v>
      </c>
      <c r="K173" s="57">
        <v>110.15666999999999</v>
      </c>
      <c r="L173" s="57">
        <v>110.15666999999999</v>
      </c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</row>
    <row r="174" spans="1:37" s="46" customFormat="1" ht="15" x14ac:dyDescent="0.2">
      <c r="A174" s="90" t="s">
        <v>652</v>
      </c>
      <c r="B174" s="90" t="s">
        <v>651</v>
      </c>
      <c r="C174" s="97">
        <v>5.1132200000000001</v>
      </c>
      <c r="D174" s="97">
        <v>4.6528799999999997</v>
      </c>
      <c r="E174" s="97">
        <v>4.5365000000000002</v>
      </c>
      <c r="F174" s="97">
        <v>4.5365000000000002</v>
      </c>
      <c r="G174" s="97">
        <v>4.5365000000000002</v>
      </c>
      <c r="H174" s="56">
        <v>4.2393100000000006</v>
      </c>
      <c r="I174" s="56">
        <v>4.1437600000000003</v>
      </c>
      <c r="J174" s="56">
        <v>4.1440700000000001</v>
      </c>
      <c r="K174" s="56">
        <v>4.1440700000000001</v>
      </c>
      <c r="L174" s="56">
        <v>4.1440700000000001</v>
      </c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</row>
    <row r="175" spans="1:37" s="46" customFormat="1" ht="15" x14ac:dyDescent="0.2">
      <c r="A175" s="87" t="s">
        <v>650</v>
      </c>
      <c r="B175" s="87" t="s">
        <v>649</v>
      </c>
      <c r="C175" s="98">
        <v>2.4910199999999998</v>
      </c>
      <c r="D175" s="98">
        <v>2.61511</v>
      </c>
      <c r="E175" s="98">
        <v>2.5750300000000004</v>
      </c>
      <c r="F175" s="98">
        <v>2.5750300000000004</v>
      </c>
      <c r="G175" s="98">
        <v>2.5750300000000004</v>
      </c>
      <c r="H175" s="57">
        <v>2.6817199999999999</v>
      </c>
      <c r="I175" s="57">
        <v>2.7423600000000001</v>
      </c>
      <c r="J175" s="57">
        <v>2.9519600000000001</v>
      </c>
      <c r="K175" s="57">
        <v>2.9519600000000001</v>
      </c>
      <c r="L175" s="57">
        <v>2.9519600000000001</v>
      </c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</row>
    <row r="176" spans="1:37" s="47" customFormat="1" ht="15" x14ac:dyDescent="0.2">
      <c r="A176" s="90" t="s">
        <v>648</v>
      </c>
      <c r="B176" s="90" t="s">
        <v>647</v>
      </c>
      <c r="C176" s="97">
        <v>2.6</v>
      </c>
      <c r="D176" s="97">
        <v>2.1120000000000001</v>
      </c>
      <c r="E176" s="97"/>
      <c r="F176" s="97"/>
      <c r="G176" s="97"/>
      <c r="H176" s="56"/>
      <c r="I176" s="56"/>
      <c r="J176" s="56"/>
      <c r="K176" s="56"/>
      <c r="L176" s="56"/>
      <c r="M176" s="94"/>
      <c r="N176" s="89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</row>
    <row r="177" spans="1:37" s="46" customFormat="1" ht="15" x14ac:dyDescent="0.2">
      <c r="A177" s="87" t="s">
        <v>646</v>
      </c>
      <c r="B177" s="87" t="s">
        <v>645</v>
      </c>
      <c r="C177" s="98">
        <v>42.001660000000001</v>
      </c>
      <c r="D177" s="98">
        <v>89.559039999999996</v>
      </c>
      <c r="E177" s="98">
        <v>100.05872000000001</v>
      </c>
      <c r="F177" s="98">
        <v>100.05872000000001</v>
      </c>
      <c r="G177" s="98">
        <v>100.05872000000001</v>
      </c>
      <c r="H177" s="57">
        <v>58.467239999999997</v>
      </c>
      <c r="I177" s="57">
        <v>69.009609999999995</v>
      </c>
      <c r="J177" s="57">
        <v>412.39105999999998</v>
      </c>
      <c r="K177" s="57">
        <v>412.39105999999998</v>
      </c>
      <c r="L177" s="57">
        <v>412.39105999999998</v>
      </c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</row>
    <row r="178" spans="1:37" s="46" customFormat="1" ht="15" x14ac:dyDescent="0.2">
      <c r="A178" s="90" t="s">
        <v>644</v>
      </c>
      <c r="B178" s="90" t="s">
        <v>643</v>
      </c>
      <c r="C178" s="97">
        <v>1472.39788</v>
      </c>
      <c r="D178" s="97">
        <v>1523.3528799999999</v>
      </c>
      <c r="E178" s="97">
        <v>1574.87904</v>
      </c>
      <c r="F178" s="97">
        <v>1574.87904</v>
      </c>
      <c r="G178" s="97">
        <v>1574.87904</v>
      </c>
      <c r="H178" s="56">
        <v>2090.0959499999999</v>
      </c>
      <c r="I178" s="56">
        <v>2199.3427099999999</v>
      </c>
      <c r="J178" s="56">
        <v>2599.7192399999999</v>
      </c>
      <c r="K178" s="56">
        <v>2599.7192400000004</v>
      </c>
      <c r="L178" s="56">
        <v>2599.7192400000004</v>
      </c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</row>
    <row r="179" spans="1:37" s="46" customFormat="1" ht="15.75" thickBot="1" x14ac:dyDescent="0.25">
      <c r="A179" s="102" t="s">
        <v>642</v>
      </c>
      <c r="B179" s="102" t="s">
        <v>641</v>
      </c>
      <c r="C179" s="103">
        <v>32.09881</v>
      </c>
      <c r="D179" s="103"/>
      <c r="E179" s="103"/>
      <c r="F179" s="103"/>
      <c r="G179" s="103"/>
      <c r="H179" s="60"/>
      <c r="I179" s="60"/>
      <c r="J179" s="60"/>
      <c r="K179" s="60"/>
      <c r="L179" s="60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</row>
    <row r="180" spans="1:37" s="46" customFormat="1" ht="15.75" thickBot="1" x14ac:dyDescent="0.25">
      <c r="A180" s="49"/>
      <c r="B180" s="58" t="s">
        <v>97</v>
      </c>
      <c r="C180" s="95">
        <f t="shared" ref="C180:I180" si="21">SUM(C156:C179)</f>
        <v>2484.2808099999997</v>
      </c>
      <c r="D180" s="95">
        <f t="shared" si="21"/>
        <v>2523.8161999999998</v>
      </c>
      <c r="E180" s="95">
        <f t="shared" si="21"/>
        <v>2581.9047300000002</v>
      </c>
      <c r="F180" s="95">
        <f t="shared" si="21"/>
        <v>2540.6828</v>
      </c>
      <c r="G180" s="95">
        <f t="shared" si="21"/>
        <v>2540.6828</v>
      </c>
      <c r="H180" s="95">
        <f t="shared" si="21"/>
        <v>4893.4561299999996</v>
      </c>
      <c r="I180" s="95">
        <f t="shared" si="21"/>
        <v>5022.78388</v>
      </c>
      <c r="J180" s="95">
        <f t="shared" ref="J180:K180" si="22">SUM(J156:J179)</f>
        <v>5354.9733499999984</v>
      </c>
      <c r="K180" s="95">
        <f t="shared" si="22"/>
        <v>5337.5610099999994</v>
      </c>
      <c r="L180" s="95">
        <f t="shared" ref="L180" si="23">SUM(L156:L179)</f>
        <v>5337.5610099999994</v>
      </c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</row>
    <row r="181" spans="1:37" s="46" customFormat="1" ht="15" x14ac:dyDescent="0.2">
      <c r="A181" s="90" t="s">
        <v>640</v>
      </c>
      <c r="B181" s="90" t="s">
        <v>639</v>
      </c>
      <c r="C181" s="97"/>
      <c r="D181" s="97"/>
      <c r="E181" s="97"/>
      <c r="F181" s="97"/>
      <c r="G181" s="97"/>
      <c r="H181" s="56">
        <v>0</v>
      </c>
      <c r="I181" s="56">
        <v>75</v>
      </c>
      <c r="J181" s="56">
        <v>75</v>
      </c>
      <c r="K181" s="56"/>
      <c r="L181" s="56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</row>
    <row r="182" spans="1:37" s="46" customFormat="1" ht="15" x14ac:dyDescent="0.2">
      <c r="A182" s="87" t="s">
        <v>638</v>
      </c>
      <c r="B182" s="87" t="s">
        <v>637</v>
      </c>
      <c r="C182" s="98"/>
      <c r="D182" s="98"/>
      <c r="E182" s="98"/>
      <c r="F182" s="98"/>
      <c r="G182" s="98"/>
      <c r="H182" s="57">
        <v>53.784999999999997</v>
      </c>
      <c r="I182" s="57">
        <v>37.014000000000003</v>
      </c>
      <c r="J182" s="57">
        <v>12.446</v>
      </c>
      <c r="K182" s="57"/>
      <c r="L182" s="57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</row>
    <row r="183" spans="1:37" s="46" customFormat="1" ht="15" x14ac:dyDescent="0.2">
      <c r="A183" s="90" t="s">
        <v>636</v>
      </c>
      <c r="B183" s="90" t="s">
        <v>635</v>
      </c>
      <c r="C183" s="97"/>
      <c r="D183" s="97"/>
      <c r="E183" s="97"/>
      <c r="F183" s="97"/>
      <c r="G183" s="97"/>
      <c r="H183" s="56">
        <v>36.85</v>
      </c>
      <c r="I183" s="56">
        <v>88.176299999999998</v>
      </c>
      <c r="J183" s="56">
        <v>18.000699999999998</v>
      </c>
      <c r="K183" s="56"/>
      <c r="L183" s="56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</row>
    <row r="184" spans="1:37" s="46" customFormat="1" ht="15" x14ac:dyDescent="0.2">
      <c r="A184" s="87" t="s">
        <v>634</v>
      </c>
      <c r="B184" s="87" t="s">
        <v>633</v>
      </c>
      <c r="C184" s="98"/>
      <c r="D184" s="98"/>
      <c r="E184" s="98"/>
      <c r="F184" s="98"/>
      <c r="G184" s="98"/>
      <c r="H184" s="57">
        <v>27.131</v>
      </c>
      <c r="I184" s="57">
        <v>22.15</v>
      </c>
      <c r="J184" s="57">
        <v>21.379000000000001</v>
      </c>
      <c r="K184" s="57"/>
      <c r="L184" s="57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</row>
    <row r="185" spans="1:37" s="46" customFormat="1" ht="24" x14ac:dyDescent="0.2">
      <c r="A185" s="90" t="s">
        <v>632</v>
      </c>
      <c r="B185" s="90" t="s">
        <v>631</v>
      </c>
      <c r="C185" s="97"/>
      <c r="D185" s="97"/>
      <c r="E185" s="97"/>
      <c r="F185" s="97"/>
      <c r="G185" s="97"/>
      <c r="H185" s="56">
        <v>32.924999999999997</v>
      </c>
      <c r="I185" s="56">
        <v>25.308310000000002</v>
      </c>
      <c r="J185" s="56">
        <v>21.690339999999999</v>
      </c>
      <c r="K185" s="56"/>
      <c r="L185" s="56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</row>
    <row r="186" spans="1:37" s="46" customFormat="1" ht="15" x14ac:dyDescent="0.2">
      <c r="A186" s="87" t="s">
        <v>630</v>
      </c>
      <c r="B186" s="87" t="s">
        <v>629</v>
      </c>
      <c r="C186" s="98"/>
      <c r="D186" s="98"/>
      <c r="E186" s="98"/>
      <c r="F186" s="98"/>
      <c r="G186" s="98"/>
      <c r="H186" s="57">
        <v>16.884720000000002</v>
      </c>
      <c r="I186" s="57">
        <v>36.606999999999999</v>
      </c>
      <c r="J186" s="57">
        <v>57.391930000000002</v>
      </c>
      <c r="K186" s="57">
        <v>57.391930000000002</v>
      </c>
      <c r="L186" s="57">
        <v>57.391930000000002</v>
      </c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</row>
    <row r="187" spans="1:37" s="46" customFormat="1" ht="15" x14ac:dyDescent="0.2">
      <c r="A187" s="90" t="s">
        <v>628</v>
      </c>
      <c r="B187" s="90" t="s">
        <v>627</v>
      </c>
      <c r="C187" s="97"/>
      <c r="D187" s="97"/>
      <c r="E187" s="97"/>
      <c r="F187" s="97"/>
      <c r="G187" s="97"/>
      <c r="H187" s="56">
        <v>13.4</v>
      </c>
      <c r="I187" s="56">
        <v>39.42</v>
      </c>
      <c r="J187" s="56">
        <v>68.998189999999994</v>
      </c>
      <c r="K187" s="56">
        <v>68.998190000000008</v>
      </c>
      <c r="L187" s="56">
        <v>68.998190000000008</v>
      </c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</row>
    <row r="188" spans="1:37" s="46" customFormat="1" ht="15" x14ac:dyDescent="0.2">
      <c r="A188" s="87" t="s">
        <v>626</v>
      </c>
      <c r="B188" s="87" t="s">
        <v>625</v>
      </c>
      <c r="C188" s="98"/>
      <c r="D188" s="98"/>
      <c r="E188" s="98"/>
      <c r="F188" s="98"/>
      <c r="G188" s="98"/>
      <c r="H188" s="57">
        <v>19.263999999999999</v>
      </c>
      <c r="I188" s="57">
        <v>31.97</v>
      </c>
      <c r="J188" s="57">
        <v>16</v>
      </c>
      <c r="K188" s="57">
        <v>16</v>
      </c>
      <c r="L188" s="57">
        <v>16</v>
      </c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</row>
    <row r="189" spans="1:37" s="46" customFormat="1" ht="15" x14ac:dyDescent="0.2">
      <c r="A189" s="90" t="s">
        <v>624</v>
      </c>
      <c r="B189" s="90" t="s">
        <v>975</v>
      </c>
      <c r="C189" s="110"/>
      <c r="D189" s="110"/>
      <c r="E189" s="110"/>
      <c r="F189" s="97">
        <v>34.754649999999998</v>
      </c>
      <c r="G189" s="97">
        <v>34.754649999999998</v>
      </c>
      <c r="H189" s="56">
        <v>39.064029999999995</v>
      </c>
      <c r="I189" s="56">
        <v>253.65026</v>
      </c>
      <c r="J189" s="56">
        <v>56.536029999999997</v>
      </c>
      <c r="K189" s="56">
        <v>56.186309999999999</v>
      </c>
      <c r="L189" s="56">
        <v>56.186309999999999</v>
      </c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</row>
    <row r="190" spans="1:37" s="46" customFormat="1" ht="15" x14ac:dyDescent="0.2">
      <c r="A190" s="87" t="s">
        <v>623</v>
      </c>
      <c r="B190" s="87" t="s">
        <v>622</v>
      </c>
      <c r="C190" s="98">
        <v>26.941779999999998</v>
      </c>
      <c r="D190" s="98">
        <v>26.426089999999999</v>
      </c>
      <c r="E190" s="98">
        <v>27.66489</v>
      </c>
      <c r="F190" s="98">
        <v>27.694890000000001</v>
      </c>
      <c r="G190" s="98">
        <v>27.694890000000001</v>
      </c>
      <c r="H190" s="57">
        <v>28.138549999999999</v>
      </c>
      <c r="I190" s="57">
        <v>33.672969999999999</v>
      </c>
      <c r="J190" s="57">
        <v>47.711030000000001</v>
      </c>
      <c r="K190" s="57">
        <v>47.711030000000001</v>
      </c>
      <c r="L190" s="57">
        <v>47.711030000000001</v>
      </c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</row>
    <row r="191" spans="1:37" s="46" customFormat="1" ht="15" x14ac:dyDescent="0.2">
      <c r="A191" s="90" t="s">
        <v>621</v>
      </c>
      <c r="B191" s="90" t="s">
        <v>620</v>
      </c>
      <c r="C191" s="97">
        <v>43.551470000000002</v>
      </c>
      <c r="D191" s="97">
        <v>43.682139999999997</v>
      </c>
      <c r="E191" s="97">
        <v>47.053800000000003</v>
      </c>
      <c r="F191" s="97">
        <v>47.053800000000003</v>
      </c>
      <c r="G191" s="97">
        <v>47.053800000000003</v>
      </c>
      <c r="H191" s="56">
        <v>49.474800000000002</v>
      </c>
      <c r="I191" s="56">
        <v>51.834440000000001</v>
      </c>
      <c r="J191" s="56">
        <v>65.187550000000002</v>
      </c>
      <c r="K191" s="56">
        <v>65.117550000000008</v>
      </c>
      <c r="L191" s="56">
        <v>65.117550000000008</v>
      </c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</row>
    <row r="192" spans="1:37" s="46" customFormat="1" ht="15" x14ac:dyDescent="0.2">
      <c r="A192" s="87" t="s">
        <v>619</v>
      </c>
      <c r="B192" s="87" t="s">
        <v>618</v>
      </c>
      <c r="C192" s="98">
        <v>151.42194000000001</v>
      </c>
      <c r="D192" s="98">
        <v>151.58713</v>
      </c>
      <c r="E192" s="98">
        <v>158.13773</v>
      </c>
      <c r="F192" s="98">
        <v>158.13773</v>
      </c>
      <c r="G192" s="98">
        <v>158.13773</v>
      </c>
      <c r="H192" s="57">
        <v>162.02000000000001</v>
      </c>
      <c r="I192" s="57">
        <v>196.32057999999998</v>
      </c>
      <c r="J192" s="57">
        <v>233.52978999999999</v>
      </c>
      <c r="K192" s="57">
        <v>233.52979000000002</v>
      </c>
      <c r="L192" s="57">
        <v>233.52979000000002</v>
      </c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</row>
    <row r="193" spans="1:37" s="46" customFormat="1" ht="15" x14ac:dyDescent="0.2">
      <c r="A193" s="90" t="s">
        <v>617</v>
      </c>
      <c r="B193" s="90" t="s">
        <v>616</v>
      </c>
      <c r="C193" s="97">
        <v>2.2023200000000003</v>
      </c>
      <c r="D193" s="97">
        <v>2.0226500000000001</v>
      </c>
      <c r="E193" s="97">
        <v>2.1967800000000004</v>
      </c>
      <c r="F193" s="97">
        <v>2.1967800000000004</v>
      </c>
      <c r="G193" s="97">
        <v>2.1967800000000004</v>
      </c>
      <c r="H193" s="56">
        <v>2.1241500000000002</v>
      </c>
      <c r="I193" s="56">
        <v>1.52268</v>
      </c>
      <c r="J193" s="56">
        <v>1.59429</v>
      </c>
      <c r="K193" s="56">
        <v>1.59429</v>
      </c>
      <c r="L193" s="56">
        <v>1.59429</v>
      </c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</row>
    <row r="194" spans="1:37" s="46" customFormat="1" ht="15" x14ac:dyDescent="0.2">
      <c r="A194" s="87" t="s">
        <v>615</v>
      </c>
      <c r="B194" s="87" t="s">
        <v>614</v>
      </c>
      <c r="C194" s="98">
        <v>10.61242</v>
      </c>
      <c r="D194" s="98">
        <v>8.9988100000000006</v>
      </c>
      <c r="E194" s="98">
        <v>9.7399699999999996</v>
      </c>
      <c r="F194" s="98">
        <v>9.4899699999999996</v>
      </c>
      <c r="G194" s="98">
        <v>9.4899699999999996</v>
      </c>
      <c r="H194" s="57">
        <v>27.42633</v>
      </c>
      <c r="I194" s="57">
        <v>28.80772</v>
      </c>
      <c r="J194" s="57">
        <v>289.12423999999999</v>
      </c>
      <c r="K194" s="57">
        <v>289.03424000000001</v>
      </c>
      <c r="L194" s="57">
        <v>289.00423999999998</v>
      </c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</row>
    <row r="195" spans="1:37" s="46" customFormat="1" ht="15" x14ac:dyDescent="0.2">
      <c r="A195" s="90" t="s">
        <v>613</v>
      </c>
      <c r="B195" s="90" t="s">
        <v>612</v>
      </c>
      <c r="C195" s="97">
        <v>7.4656799999999999</v>
      </c>
      <c r="D195" s="97">
        <v>8.4216499999999996</v>
      </c>
      <c r="E195" s="97">
        <v>8.17178</v>
      </c>
      <c r="F195" s="97">
        <v>8.2284299999999995</v>
      </c>
      <c r="G195" s="97">
        <v>8.2284299999999995</v>
      </c>
      <c r="H195" s="56">
        <v>12.599399999999999</v>
      </c>
      <c r="I195" s="56">
        <v>13.87969</v>
      </c>
      <c r="J195" s="56">
        <v>13.892060000000001</v>
      </c>
      <c r="K195" s="56">
        <v>13.892059999999999</v>
      </c>
      <c r="L195" s="56">
        <v>13.892059999999999</v>
      </c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</row>
    <row r="196" spans="1:37" s="46" customFormat="1" ht="15" x14ac:dyDescent="0.2">
      <c r="A196" s="87" t="s">
        <v>611</v>
      </c>
      <c r="B196" s="87" t="s">
        <v>610</v>
      </c>
      <c r="C196" s="98">
        <v>13.997540000000001</v>
      </c>
      <c r="D196" s="98">
        <v>13.55147</v>
      </c>
      <c r="E196" s="98">
        <v>14.0786</v>
      </c>
      <c r="F196" s="98">
        <v>14.0786</v>
      </c>
      <c r="G196" s="98">
        <v>14.0786</v>
      </c>
      <c r="H196" s="57">
        <v>15.9886</v>
      </c>
      <c r="I196" s="57">
        <v>15.640270000000001</v>
      </c>
      <c r="J196" s="57">
        <v>17.17229</v>
      </c>
      <c r="K196" s="57">
        <v>17.17229</v>
      </c>
      <c r="L196" s="57">
        <v>17.17229</v>
      </c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</row>
    <row r="197" spans="1:37" s="47" customFormat="1" ht="15" x14ac:dyDescent="0.2">
      <c r="A197" s="90" t="s">
        <v>609</v>
      </c>
      <c r="B197" s="90" t="s">
        <v>608</v>
      </c>
      <c r="C197" s="97">
        <v>94.282029999999992</v>
      </c>
      <c r="D197" s="97">
        <v>99.660259999999994</v>
      </c>
      <c r="E197" s="97">
        <v>100.81614</v>
      </c>
      <c r="F197" s="97">
        <v>100.81614</v>
      </c>
      <c r="G197" s="97">
        <v>100.81614</v>
      </c>
      <c r="H197" s="56">
        <v>108.21113000000001</v>
      </c>
      <c r="I197" s="56">
        <v>112.89410000000001</v>
      </c>
      <c r="J197" s="56">
        <v>122.62625</v>
      </c>
      <c r="K197" s="56">
        <v>122.62625</v>
      </c>
      <c r="L197" s="56">
        <v>122.62625</v>
      </c>
      <c r="M197" s="94"/>
      <c r="N197" s="89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</row>
    <row r="198" spans="1:37" s="46" customFormat="1" ht="15" x14ac:dyDescent="0.2">
      <c r="A198" s="87" t="s">
        <v>607</v>
      </c>
      <c r="B198" s="87" t="s">
        <v>606</v>
      </c>
      <c r="C198" s="98">
        <v>53.476730000000003</v>
      </c>
      <c r="D198" s="98">
        <v>50.597209999999997</v>
      </c>
      <c r="E198" s="98">
        <v>50.942149999999998</v>
      </c>
      <c r="F198" s="98">
        <v>50.942149999999998</v>
      </c>
      <c r="G198" s="98">
        <v>50.942149999999998</v>
      </c>
      <c r="H198" s="57">
        <v>52.091000000000001</v>
      </c>
      <c r="I198" s="57">
        <v>56.253419999999998</v>
      </c>
      <c r="J198" s="57">
        <v>60.216850000000001</v>
      </c>
      <c r="K198" s="57">
        <v>60.216850000000001</v>
      </c>
      <c r="L198" s="57">
        <v>60.216850000000001</v>
      </c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</row>
    <row r="199" spans="1:37" s="46" customFormat="1" ht="15" x14ac:dyDescent="0.2">
      <c r="A199" s="90" t="s">
        <v>605</v>
      </c>
      <c r="B199" s="90" t="s">
        <v>604</v>
      </c>
      <c r="C199" s="97">
        <v>74.539149999999992</v>
      </c>
      <c r="D199" s="97">
        <v>84.862660000000005</v>
      </c>
      <c r="E199" s="97">
        <v>85.683720000000008</v>
      </c>
      <c r="F199" s="97">
        <v>85.683720000000008</v>
      </c>
      <c r="G199" s="97">
        <v>85.683720000000008</v>
      </c>
      <c r="H199" s="56">
        <v>85.563039999999987</v>
      </c>
      <c r="I199" s="56">
        <v>97.097520000000003</v>
      </c>
      <c r="J199" s="56">
        <v>167.14349999999999</v>
      </c>
      <c r="K199" s="56">
        <v>167.14349999999999</v>
      </c>
      <c r="L199" s="56">
        <v>167.14349999999999</v>
      </c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</row>
    <row r="200" spans="1:37" s="46" customFormat="1" ht="15" x14ac:dyDescent="0.2">
      <c r="A200" s="87" t="s">
        <v>603</v>
      </c>
      <c r="B200" s="87" t="s">
        <v>602</v>
      </c>
      <c r="C200" s="98">
        <v>170.31885999999997</v>
      </c>
      <c r="D200" s="98">
        <v>171.46467999999999</v>
      </c>
      <c r="E200" s="98">
        <v>193.79726000000002</v>
      </c>
      <c r="F200" s="98">
        <v>190.04726000000002</v>
      </c>
      <c r="G200" s="98">
        <v>190.04726000000002</v>
      </c>
      <c r="H200" s="57">
        <v>211.05870000000002</v>
      </c>
      <c r="I200" s="57">
        <v>216.09870000000001</v>
      </c>
      <c r="J200" s="57">
        <v>250.62586999999999</v>
      </c>
      <c r="K200" s="57">
        <v>248.58587</v>
      </c>
      <c r="L200" s="57">
        <v>248.58587</v>
      </c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</row>
    <row r="201" spans="1:37" s="46" customFormat="1" ht="15" x14ac:dyDescent="0.2">
      <c r="A201" s="90" t="s">
        <v>601</v>
      </c>
      <c r="B201" s="90" t="s">
        <v>600</v>
      </c>
      <c r="C201" s="97">
        <v>126.10358000000001</v>
      </c>
      <c r="D201" s="97">
        <v>108.8467</v>
      </c>
      <c r="E201" s="97">
        <v>117.32867</v>
      </c>
      <c r="F201" s="97">
        <v>117.32867</v>
      </c>
      <c r="G201" s="97">
        <v>117.32867</v>
      </c>
      <c r="H201" s="56">
        <v>108.90680999999999</v>
      </c>
      <c r="I201" s="56">
        <v>112.62145</v>
      </c>
      <c r="J201" s="56">
        <v>121.08172</v>
      </c>
      <c r="K201" s="56">
        <v>121.08172</v>
      </c>
      <c r="L201" s="56">
        <v>121.08172</v>
      </c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</row>
    <row r="202" spans="1:37" s="46" customFormat="1" ht="15" x14ac:dyDescent="0.2">
      <c r="A202" s="87" t="s">
        <v>599</v>
      </c>
      <c r="B202" s="87" t="s">
        <v>598</v>
      </c>
      <c r="C202" s="98">
        <v>27.42014</v>
      </c>
      <c r="D202" s="98">
        <v>27.715350000000001</v>
      </c>
      <c r="E202" s="98">
        <v>32.19641</v>
      </c>
      <c r="F202" s="98">
        <v>32.19641</v>
      </c>
      <c r="G202" s="98">
        <v>32.19641</v>
      </c>
      <c r="H202" s="57">
        <v>30.419910000000002</v>
      </c>
      <c r="I202" s="57">
        <v>29.071529999999999</v>
      </c>
      <c r="J202" s="57">
        <v>46.944070000000004</v>
      </c>
      <c r="K202" s="57">
        <v>46.834069999999997</v>
      </c>
      <c r="L202" s="57">
        <v>46.834069999999997</v>
      </c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</row>
    <row r="203" spans="1:37" s="46" customFormat="1" ht="15" x14ac:dyDescent="0.2">
      <c r="A203" s="90" t="s">
        <v>597</v>
      </c>
      <c r="B203" s="90" t="s">
        <v>596</v>
      </c>
      <c r="C203" s="97">
        <v>4.4257</v>
      </c>
      <c r="D203" s="97">
        <v>4.7552300000000001</v>
      </c>
      <c r="E203" s="97">
        <v>8.3442399999999992</v>
      </c>
      <c r="F203" s="97">
        <v>8.3442399999999992</v>
      </c>
      <c r="G203" s="97">
        <v>8.3442399999999992</v>
      </c>
      <c r="H203" s="56">
        <v>8.7270099999999999</v>
      </c>
      <c r="I203" s="56">
        <v>9.0886599999999991</v>
      </c>
      <c r="J203" s="56">
        <v>13.896610000000001</v>
      </c>
      <c r="K203" s="56">
        <v>13.796610000000001</v>
      </c>
      <c r="L203" s="56">
        <v>13.796610000000001</v>
      </c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</row>
    <row r="204" spans="1:37" s="46" customFormat="1" ht="15.75" thickBot="1" x14ac:dyDescent="0.25">
      <c r="A204" s="102" t="s">
        <v>595</v>
      </c>
      <c r="B204" s="102" t="s">
        <v>594</v>
      </c>
      <c r="C204" s="103"/>
      <c r="D204" s="103"/>
      <c r="E204" s="103"/>
      <c r="F204" s="103"/>
      <c r="G204" s="103"/>
      <c r="H204" s="60">
        <v>6.01065</v>
      </c>
      <c r="I204" s="60">
        <v>5.2325900000000001</v>
      </c>
      <c r="J204" s="60">
        <v>5.5015099999999997</v>
      </c>
      <c r="K204" s="60">
        <v>5.5015100000000006</v>
      </c>
      <c r="L204" s="60">
        <v>5.5015100000000006</v>
      </c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</row>
    <row r="205" spans="1:37" s="46" customFormat="1" ht="15.75" thickBot="1" x14ac:dyDescent="0.25">
      <c r="A205" s="49"/>
      <c r="B205" s="58" t="s">
        <v>96</v>
      </c>
      <c r="C205" s="95">
        <f t="shared" ref="C205:E205" si="24">SUM(C189:C203)</f>
        <v>806.75933999999984</v>
      </c>
      <c r="D205" s="95">
        <f t="shared" si="24"/>
        <v>802.59203000000002</v>
      </c>
      <c r="E205" s="95">
        <f t="shared" si="24"/>
        <v>856.15214000000014</v>
      </c>
      <c r="F205" s="95">
        <f>SUM(F189:F204)</f>
        <v>886.99344000000008</v>
      </c>
      <c r="G205" s="95">
        <f>SUM(G189:G204)</f>
        <v>886.99344000000008</v>
      </c>
      <c r="H205" s="95">
        <f>SUM(H181:H204)</f>
        <v>1148.0638300000001</v>
      </c>
      <c r="I205" s="95">
        <f>SUM(I181:I204)</f>
        <v>1589.3321900000001</v>
      </c>
      <c r="J205" s="95">
        <f>SUM(J181:J204)</f>
        <v>1803.6898199999998</v>
      </c>
      <c r="K205" s="95">
        <f>SUM(K181:K204)</f>
        <v>1652.4140599999998</v>
      </c>
      <c r="L205" s="95">
        <f>SUM(L181:L204)</f>
        <v>1652.3840600000001</v>
      </c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</row>
    <row r="206" spans="1:37" s="46" customFormat="1" ht="15" x14ac:dyDescent="0.2">
      <c r="A206" s="90" t="s">
        <v>593</v>
      </c>
      <c r="B206" s="90" t="s">
        <v>592</v>
      </c>
      <c r="C206" s="97"/>
      <c r="D206" s="97"/>
      <c r="E206" s="97"/>
      <c r="F206" s="97"/>
      <c r="G206" s="97"/>
      <c r="H206" s="56">
        <v>260</v>
      </c>
      <c r="I206" s="56">
        <v>303</v>
      </c>
      <c r="J206" s="56">
        <v>270.75</v>
      </c>
      <c r="K206" s="56"/>
      <c r="L206" s="56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</row>
    <row r="207" spans="1:37" s="46" customFormat="1" ht="24" x14ac:dyDescent="0.2">
      <c r="A207" s="87" t="s">
        <v>591</v>
      </c>
      <c r="B207" s="87" t="s">
        <v>590</v>
      </c>
      <c r="C207" s="98"/>
      <c r="D207" s="98"/>
      <c r="E207" s="98"/>
      <c r="F207" s="98"/>
      <c r="G207" s="98"/>
      <c r="H207" s="57">
        <v>3</v>
      </c>
      <c r="I207" s="57">
        <v>3.8107099999999998</v>
      </c>
      <c r="J207" s="57">
        <v>25.04</v>
      </c>
      <c r="K207" s="57"/>
      <c r="L207" s="57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</row>
    <row r="208" spans="1:37" s="46" customFormat="1" ht="39.75" customHeight="1" x14ac:dyDescent="0.2">
      <c r="A208" s="90" t="s">
        <v>589</v>
      </c>
      <c r="B208" s="90" t="s">
        <v>588</v>
      </c>
      <c r="C208" s="97"/>
      <c r="D208" s="97"/>
      <c r="E208" s="97"/>
      <c r="F208" s="97"/>
      <c r="G208" s="97"/>
      <c r="H208" s="56">
        <v>12.6</v>
      </c>
      <c r="I208" s="56">
        <v>12.7</v>
      </c>
      <c r="J208" s="56">
        <v>12.7</v>
      </c>
      <c r="K208" s="56"/>
      <c r="L208" s="56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</row>
    <row r="209" spans="1:37" s="46" customFormat="1" ht="36" x14ac:dyDescent="0.2">
      <c r="A209" s="87" t="s">
        <v>587</v>
      </c>
      <c r="B209" s="87" t="s">
        <v>586</v>
      </c>
      <c r="C209" s="98"/>
      <c r="D209" s="98"/>
      <c r="E209" s="98"/>
      <c r="F209" s="98"/>
      <c r="G209" s="98"/>
      <c r="H209" s="57">
        <v>102.2</v>
      </c>
      <c r="I209" s="57">
        <v>101.84125</v>
      </c>
      <c r="J209" s="57">
        <v>102.4</v>
      </c>
      <c r="K209" s="57"/>
      <c r="L209" s="57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</row>
    <row r="210" spans="1:37" s="46" customFormat="1" ht="36" x14ac:dyDescent="0.2">
      <c r="A210" s="90" t="s">
        <v>585</v>
      </c>
      <c r="B210" s="90" t="s">
        <v>584</v>
      </c>
      <c r="C210" s="97"/>
      <c r="D210" s="97"/>
      <c r="E210" s="97"/>
      <c r="F210" s="97"/>
      <c r="G210" s="97"/>
      <c r="H210" s="56">
        <v>10.8</v>
      </c>
      <c r="I210" s="56">
        <v>14.79804</v>
      </c>
      <c r="J210" s="56">
        <v>12.4</v>
      </c>
      <c r="K210" s="56"/>
      <c r="L210" s="56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</row>
    <row r="211" spans="1:37" s="46" customFormat="1" ht="36" x14ac:dyDescent="0.2">
      <c r="A211" s="87" t="s">
        <v>583</v>
      </c>
      <c r="B211" s="87" t="s">
        <v>582</v>
      </c>
      <c r="C211" s="98"/>
      <c r="D211" s="98"/>
      <c r="E211" s="98"/>
      <c r="F211" s="98"/>
      <c r="G211" s="98"/>
      <c r="H211" s="57">
        <v>2.9</v>
      </c>
      <c r="I211" s="57">
        <v>7</v>
      </c>
      <c r="J211" s="57">
        <v>1.25</v>
      </c>
      <c r="K211" s="57"/>
      <c r="L211" s="57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</row>
    <row r="212" spans="1:37" s="46" customFormat="1" ht="36" x14ac:dyDescent="0.2">
      <c r="A212" s="90" t="s">
        <v>581</v>
      </c>
      <c r="B212" s="90" t="s">
        <v>580</v>
      </c>
      <c r="C212" s="97"/>
      <c r="D212" s="97"/>
      <c r="E212" s="97"/>
      <c r="F212" s="97"/>
      <c r="G212" s="97"/>
      <c r="H212" s="56">
        <v>6</v>
      </c>
      <c r="I212" s="56">
        <v>5.45</v>
      </c>
      <c r="J212" s="56">
        <v>3.4</v>
      </c>
      <c r="K212" s="56"/>
      <c r="L212" s="56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</row>
    <row r="213" spans="1:37" s="46" customFormat="1" ht="36" x14ac:dyDescent="0.2">
      <c r="A213" s="87" t="s">
        <v>579</v>
      </c>
      <c r="B213" s="87" t="s">
        <v>578</v>
      </c>
      <c r="C213" s="98"/>
      <c r="D213" s="98"/>
      <c r="E213" s="98"/>
      <c r="F213" s="98"/>
      <c r="G213" s="98"/>
      <c r="H213" s="57">
        <v>1</v>
      </c>
      <c r="I213" s="57">
        <v>5</v>
      </c>
      <c r="J213" s="57">
        <v>5</v>
      </c>
      <c r="K213" s="57"/>
      <c r="L213" s="57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</row>
    <row r="214" spans="1:37" s="46" customFormat="1" ht="36" x14ac:dyDescent="0.2">
      <c r="A214" s="90" t="s">
        <v>577</v>
      </c>
      <c r="B214" s="90" t="s">
        <v>576</v>
      </c>
      <c r="C214" s="97"/>
      <c r="D214" s="97"/>
      <c r="E214" s="97"/>
      <c r="F214" s="97"/>
      <c r="G214" s="97"/>
      <c r="H214" s="56">
        <v>3</v>
      </c>
      <c r="I214" s="56">
        <v>4</v>
      </c>
      <c r="J214" s="56">
        <v>4</v>
      </c>
      <c r="K214" s="56"/>
      <c r="L214" s="56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</row>
    <row r="215" spans="1:37" s="46" customFormat="1" ht="36" x14ac:dyDescent="0.2">
      <c r="A215" s="87" t="s">
        <v>575</v>
      </c>
      <c r="B215" s="87" t="s">
        <v>574</v>
      </c>
      <c r="C215" s="98"/>
      <c r="D215" s="98"/>
      <c r="E215" s="98"/>
      <c r="F215" s="98"/>
      <c r="G215" s="98"/>
      <c r="H215" s="57">
        <v>0</v>
      </c>
      <c r="I215" s="57">
        <v>36</v>
      </c>
      <c r="J215" s="57">
        <v>8</v>
      </c>
      <c r="K215" s="57"/>
      <c r="L215" s="57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</row>
    <row r="216" spans="1:37" s="46" customFormat="1" ht="36" x14ac:dyDescent="0.2">
      <c r="A216" s="90" t="s">
        <v>573</v>
      </c>
      <c r="B216" s="90" t="s">
        <v>572</v>
      </c>
      <c r="C216" s="97"/>
      <c r="D216" s="97"/>
      <c r="E216" s="97"/>
      <c r="F216" s="97"/>
      <c r="G216" s="97"/>
      <c r="H216" s="56">
        <v>5</v>
      </c>
      <c r="I216" s="56">
        <v>0</v>
      </c>
      <c r="J216" s="56">
        <v>0</v>
      </c>
      <c r="K216" s="56"/>
      <c r="L216" s="56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</row>
    <row r="217" spans="1:37" s="46" customFormat="1" ht="24" x14ac:dyDescent="0.2">
      <c r="A217" s="87" t="s">
        <v>571</v>
      </c>
      <c r="B217" s="87" t="s">
        <v>570</v>
      </c>
      <c r="C217" s="98"/>
      <c r="D217" s="98"/>
      <c r="E217" s="98"/>
      <c r="F217" s="98"/>
      <c r="G217" s="98"/>
      <c r="H217" s="57">
        <v>0</v>
      </c>
      <c r="I217" s="57">
        <v>10</v>
      </c>
      <c r="J217" s="57">
        <v>10</v>
      </c>
      <c r="K217" s="57"/>
      <c r="L217" s="57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</row>
    <row r="218" spans="1:37" s="46" customFormat="1" ht="15" x14ac:dyDescent="0.2">
      <c r="A218" s="90" t="s">
        <v>569</v>
      </c>
      <c r="B218" s="90" t="s">
        <v>568</v>
      </c>
      <c r="C218" s="97"/>
      <c r="D218" s="97"/>
      <c r="E218" s="97"/>
      <c r="F218" s="97">
        <v>84.782859999999999</v>
      </c>
      <c r="G218" s="97">
        <v>84.782859999999999</v>
      </c>
      <c r="H218" s="56">
        <v>90.693759999999997</v>
      </c>
      <c r="I218" s="56">
        <v>94.182020000000009</v>
      </c>
      <c r="J218" s="56">
        <v>137.45633000000001</v>
      </c>
      <c r="K218" s="56">
        <v>135.89632999999998</v>
      </c>
      <c r="L218" s="56">
        <v>135.89632999999998</v>
      </c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</row>
    <row r="219" spans="1:37" s="46" customFormat="1" ht="15" x14ac:dyDescent="0.2">
      <c r="A219" s="87" t="s">
        <v>567</v>
      </c>
      <c r="B219" s="87" t="s">
        <v>566</v>
      </c>
      <c r="C219" s="98">
        <v>36.962540000000004</v>
      </c>
      <c r="D219" s="98">
        <v>49.003909999999998</v>
      </c>
      <c r="E219" s="98">
        <v>49.748290000000004</v>
      </c>
      <c r="F219" s="98">
        <v>49.748290000000004</v>
      </c>
      <c r="G219" s="98">
        <v>49.748290000000004</v>
      </c>
      <c r="H219" s="57">
        <v>48.934050000000006</v>
      </c>
      <c r="I219" s="57">
        <v>50.9833</v>
      </c>
      <c r="J219" s="57">
        <v>58.454270000000001</v>
      </c>
      <c r="K219" s="57">
        <v>58.454269999999994</v>
      </c>
      <c r="L219" s="57">
        <v>58.454269999999994</v>
      </c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</row>
    <row r="220" spans="1:37" s="47" customFormat="1" ht="15" x14ac:dyDescent="0.2">
      <c r="A220" s="90" t="s">
        <v>565</v>
      </c>
      <c r="B220" s="90" t="s">
        <v>564</v>
      </c>
      <c r="C220" s="97">
        <v>41.816660000000006</v>
      </c>
      <c r="D220" s="97">
        <v>41.525759999999998</v>
      </c>
      <c r="E220" s="97">
        <v>42.013440000000003</v>
      </c>
      <c r="F220" s="97">
        <v>42.013440000000003</v>
      </c>
      <c r="G220" s="97">
        <v>42.013440000000003</v>
      </c>
      <c r="H220" s="56">
        <v>45.858730000000001</v>
      </c>
      <c r="I220" s="56">
        <v>46.967980000000004</v>
      </c>
      <c r="J220" s="56">
        <v>46.6905</v>
      </c>
      <c r="K220" s="56">
        <v>46.6905</v>
      </c>
      <c r="L220" s="56">
        <v>46.6905</v>
      </c>
      <c r="M220" s="94"/>
      <c r="N220" s="89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</row>
    <row r="221" spans="1:37" s="46" customFormat="1" ht="15" x14ac:dyDescent="0.2">
      <c r="A221" s="87" t="s">
        <v>563</v>
      </c>
      <c r="B221" s="87" t="s">
        <v>562</v>
      </c>
      <c r="C221" s="98">
        <v>5899.7955400000001</v>
      </c>
      <c r="D221" s="98">
        <v>5741.1348600000001</v>
      </c>
      <c r="E221" s="98">
        <v>5803.9800999999998</v>
      </c>
      <c r="F221" s="98">
        <v>5803.9800999999998</v>
      </c>
      <c r="G221" s="98">
        <v>5803.9800999999998</v>
      </c>
      <c r="H221" s="57">
        <v>5908.5387199999996</v>
      </c>
      <c r="I221" s="57">
        <v>5797.00425</v>
      </c>
      <c r="J221" s="57">
        <v>5787.2972499999996</v>
      </c>
      <c r="K221" s="57">
        <v>5787.2972499999996</v>
      </c>
      <c r="L221" s="57">
        <v>5787.2972499999996</v>
      </c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</row>
    <row r="222" spans="1:37" s="46" customFormat="1" ht="15" x14ac:dyDescent="0.2">
      <c r="A222" s="90" t="s">
        <v>561</v>
      </c>
      <c r="B222" s="90" t="s">
        <v>560</v>
      </c>
      <c r="C222" s="97">
        <v>32.337069999999997</v>
      </c>
      <c r="D222" s="97">
        <v>32.076740000000001</v>
      </c>
      <c r="E222" s="97">
        <v>32.555399999999999</v>
      </c>
      <c r="F222" s="97">
        <v>32.555399999999999</v>
      </c>
      <c r="G222" s="97">
        <v>32.555399999999999</v>
      </c>
      <c r="H222" s="56">
        <v>31.31063</v>
      </c>
      <c r="I222" s="56">
        <v>31.71988</v>
      </c>
      <c r="J222" s="56">
        <v>34.387250000000002</v>
      </c>
      <c r="K222" s="56">
        <v>34.387250000000002</v>
      </c>
      <c r="L222" s="56">
        <v>34.387250000000002</v>
      </c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</row>
    <row r="223" spans="1:37" s="46" customFormat="1" ht="24" x14ac:dyDescent="0.2">
      <c r="A223" s="87" t="s">
        <v>559</v>
      </c>
      <c r="B223" s="87" t="s">
        <v>558</v>
      </c>
      <c r="C223" s="98">
        <v>70.193889999999996</v>
      </c>
      <c r="D223" s="98">
        <v>57.127769999999998</v>
      </c>
      <c r="E223" s="98">
        <v>59.943069999999999</v>
      </c>
      <c r="F223" s="98">
        <v>59.726570000000002</v>
      </c>
      <c r="G223" s="98">
        <v>59.726570000000002</v>
      </c>
      <c r="H223" s="57">
        <v>61.157330000000002</v>
      </c>
      <c r="I223" s="57">
        <v>63.378660000000004</v>
      </c>
      <c r="J223" s="57">
        <v>157.02257</v>
      </c>
      <c r="K223" s="57">
        <v>157.02257</v>
      </c>
      <c r="L223" s="57">
        <v>157.02257</v>
      </c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</row>
    <row r="224" spans="1:37" s="46" customFormat="1" ht="15" x14ac:dyDescent="0.2">
      <c r="A224" s="90" t="s">
        <v>557</v>
      </c>
      <c r="B224" s="90" t="s">
        <v>556</v>
      </c>
      <c r="C224" s="97">
        <v>1034.34572</v>
      </c>
      <c r="D224" s="97">
        <v>1213.7140999999999</v>
      </c>
      <c r="E224" s="97">
        <v>1233.56312</v>
      </c>
      <c r="F224" s="97">
        <v>1233.56312</v>
      </c>
      <c r="G224" s="97">
        <v>1233.56312</v>
      </c>
      <c r="H224" s="56">
        <v>1489.22424</v>
      </c>
      <c r="I224" s="56">
        <v>1923.3044499999999</v>
      </c>
      <c r="J224" s="56">
        <v>1782.54538</v>
      </c>
      <c r="K224" s="56">
        <v>1782.5453799999998</v>
      </c>
      <c r="L224" s="56">
        <v>1782.5453799999998</v>
      </c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</row>
    <row r="225" spans="1:37" s="46" customFormat="1" ht="15" x14ac:dyDescent="0.2">
      <c r="A225" s="87" t="s">
        <v>555</v>
      </c>
      <c r="B225" s="87" t="s">
        <v>554</v>
      </c>
      <c r="C225" s="98"/>
      <c r="D225" s="98"/>
      <c r="E225" s="98"/>
      <c r="F225" s="98"/>
      <c r="G225" s="98"/>
      <c r="H225" s="57"/>
      <c r="I225" s="57"/>
      <c r="J225" s="57"/>
      <c r="K225" s="57"/>
      <c r="L225" s="57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</row>
    <row r="226" spans="1:37" s="46" customFormat="1" ht="15" x14ac:dyDescent="0.2">
      <c r="A226" s="90" t="s">
        <v>553</v>
      </c>
      <c r="B226" s="90" t="s">
        <v>552</v>
      </c>
      <c r="C226" s="97">
        <v>18.290389999999999</v>
      </c>
      <c r="D226" s="97">
        <v>18.5883</v>
      </c>
      <c r="E226" s="97">
        <v>19.032250000000001</v>
      </c>
      <c r="F226" s="97">
        <v>19.032250000000001</v>
      </c>
      <c r="G226" s="97">
        <v>19.032250000000001</v>
      </c>
      <c r="H226" s="56">
        <v>18.606290000000001</v>
      </c>
      <c r="I226" s="56">
        <v>20.557549999999999</v>
      </c>
      <c r="J226" s="56">
        <v>24.370640000000002</v>
      </c>
      <c r="K226" s="56">
        <v>24.370639999999998</v>
      </c>
      <c r="L226" s="56">
        <v>24.370639999999998</v>
      </c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</row>
    <row r="227" spans="1:37" s="46" customFormat="1" ht="15" x14ac:dyDescent="0.2">
      <c r="A227" s="87" t="s">
        <v>551</v>
      </c>
      <c r="B227" s="87" t="s">
        <v>550</v>
      </c>
      <c r="C227" s="98">
        <v>53.078429999999997</v>
      </c>
      <c r="D227" s="98">
        <v>42.896790000000003</v>
      </c>
      <c r="E227" s="98">
        <v>42.878239999999998</v>
      </c>
      <c r="F227" s="98">
        <v>42.878239999999998</v>
      </c>
      <c r="G227" s="98">
        <v>42.878239999999998</v>
      </c>
      <c r="H227" s="57">
        <v>45.280050000000003</v>
      </c>
      <c r="I227" s="57">
        <v>50.577330000000003</v>
      </c>
      <c r="J227" s="57">
        <v>62.344160000000002</v>
      </c>
      <c r="K227" s="57">
        <v>62.344160000000002</v>
      </c>
      <c r="L227" s="57">
        <v>62.344160000000002</v>
      </c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</row>
    <row r="228" spans="1:37" s="47" customFormat="1" ht="15" x14ac:dyDescent="0.2">
      <c r="A228" s="90" t="s">
        <v>549</v>
      </c>
      <c r="B228" s="90" t="s">
        <v>548</v>
      </c>
      <c r="C228" s="97">
        <v>216.43206000000001</v>
      </c>
      <c r="D228" s="97">
        <v>216.43206000000001</v>
      </c>
      <c r="E228" s="97">
        <v>216.46692000000002</v>
      </c>
      <c r="F228" s="97">
        <v>216.46692000000002</v>
      </c>
      <c r="G228" s="97">
        <v>216.46692000000002</v>
      </c>
      <c r="H228" s="56">
        <v>258.97390999999999</v>
      </c>
      <c r="I228" s="56">
        <v>262.97429999999997</v>
      </c>
      <c r="J228" s="56">
        <v>322.97430000000003</v>
      </c>
      <c r="K228" s="56">
        <v>322.97429999999997</v>
      </c>
      <c r="L228" s="56">
        <v>322.97429999999997</v>
      </c>
      <c r="M228" s="94"/>
      <c r="N228" s="89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</row>
    <row r="229" spans="1:37" s="46" customFormat="1" ht="15.75" thickBot="1" x14ac:dyDescent="0.25">
      <c r="A229" s="102" t="s">
        <v>547</v>
      </c>
      <c r="B229" s="102" t="s">
        <v>546</v>
      </c>
      <c r="C229" s="103"/>
      <c r="D229" s="103"/>
      <c r="E229" s="103"/>
      <c r="F229" s="103">
        <v>122.19446000000001</v>
      </c>
      <c r="G229" s="103">
        <v>122.19446000000001</v>
      </c>
      <c r="H229" s="60"/>
      <c r="I229" s="60"/>
      <c r="J229" s="60"/>
      <c r="K229" s="60"/>
      <c r="L229" s="60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</row>
    <row r="230" spans="1:37" s="51" customFormat="1" ht="15.75" thickBot="1" x14ac:dyDescent="0.25">
      <c r="A230" s="49"/>
      <c r="B230" s="58" t="s">
        <v>95</v>
      </c>
      <c r="C230" s="95">
        <f t="shared" ref="C230:I230" si="25">SUM(C206:C229)</f>
        <v>7403.2522999999992</v>
      </c>
      <c r="D230" s="95">
        <f t="shared" si="25"/>
        <v>7412.5002900000009</v>
      </c>
      <c r="E230" s="95">
        <f t="shared" si="25"/>
        <v>7500.1808300000002</v>
      </c>
      <c r="F230" s="95">
        <f t="shared" si="25"/>
        <v>7706.9416499999998</v>
      </c>
      <c r="G230" s="95">
        <f t="shared" si="25"/>
        <v>7706.9416499999998</v>
      </c>
      <c r="H230" s="95">
        <f t="shared" si="25"/>
        <v>8405.0777099999996</v>
      </c>
      <c r="I230" s="95">
        <f t="shared" si="25"/>
        <v>8845.2497199999998</v>
      </c>
      <c r="J230" s="95">
        <f t="shared" ref="J230:K230" si="26">SUM(J206:J229)</f>
        <v>8868.4826499999999</v>
      </c>
      <c r="K230" s="95">
        <f t="shared" si="26"/>
        <v>8411.9826499999999</v>
      </c>
      <c r="L230" s="95">
        <f t="shared" ref="L230" si="27">SUM(L206:L229)</f>
        <v>8411.9826499999999</v>
      </c>
      <c r="M230" s="111"/>
      <c r="N230" s="89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  <c r="AK230" s="111"/>
    </row>
    <row r="231" spans="1:37" s="46" customFormat="1" ht="36" x14ac:dyDescent="0.2">
      <c r="A231" s="90" t="s">
        <v>545</v>
      </c>
      <c r="B231" s="90" t="s">
        <v>544</v>
      </c>
      <c r="C231" s="97"/>
      <c r="D231" s="97"/>
      <c r="E231" s="97"/>
      <c r="F231" s="97"/>
      <c r="G231" s="97"/>
      <c r="H231" s="56">
        <v>1100</v>
      </c>
      <c r="I231" s="56">
        <v>445</v>
      </c>
      <c r="J231" s="56">
        <v>455</v>
      </c>
      <c r="K231" s="56">
        <v>455</v>
      </c>
      <c r="L231" s="56">
        <v>455</v>
      </c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</row>
    <row r="232" spans="1:37" s="51" customFormat="1" ht="15" x14ac:dyDescent="0.2">
      <c r="A232" s="87" t="s">
        <v>941</v>
      </c>
      <c r="B232" s="87" t="s">
        <v>976</v>
      </c>
      <c r="C232" s="98"/>
      <c r="D232" s="98"/>
      <c r="E232" s="98"/>
      <c r="F232" s="98"/>
      <c r="G232" s="98"/>
      <c r="H232" s="57"/>
      <c r="I232" s="57"/>
      <c r="J232" s="57">
        <v>300</v>
      </c>
      <c r="K232" s="57">
        <v>300</v>
      </c>
      <c r="L232" s="57">
        <v>300</v>
      </c>
      <c r="M232" s="111"/>
      <c r="N232" s="89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  <c r="AE232" s="111"/>
      <c r="AF232" s="111"/>
      <c r="AG232" s="111"/>
      <c r="AH232" s="111"/>
      <c r="AI232" s="111"/>
      <c r="AJ232" s="111"/>
      <c r="AK232" s="111"/>
    </row>
    <row r="233" spans="1:37" s="46" customFormat="1" ht="15" x14ac:dyDescent="0.2">
      <c r="A233" s="112" t="s">
        <v>543</v>
      </c>
      <c r="B233" s="112" t="s">
        <v>542</v>
      </c>
      <c r="C233" s="113"/>
      <c r="D233" s="113"/>
      <c r="E233" s="113"/>
      <c r="F233" s="113"/>
      <c r="G233" s="113"/>
      <c r="H233" s="61">
        <v>350</v>
      </c>
      <c r="I233" s="61">
        <v>350</v>
      </c>
      <c r="J233" s="61">
        <v>225</v>
      </c>
      <c r="K233" s="61">
        <v>225</v>
      </c>
      <c r="L233" s="61">
        <v>225</v>
      </c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</row>
    <row r="234" spans="1:37" s="51" customFormat="1" ht="24" x14ac:dyDescent="0.2">
      <c r="A234" s="87" t="s">
        <v>541</v>
      </c>
      <c r="B234" s="87" t="s">
        <v>540</v>
      </c>
      <c r="C234" s="98"/>
      <c r="D234" s="98"/>
      <c r="E234" s="98"/>
      <c r="F234" s="98"/>
      <c r="G234" s="98"/>
      <c r="H234" s="57">
        <v>1473</v>
      </c>
      <c r="I234" s="57">
        <v>435</v>
      </c>
      <c r="J234" s="57">
        <v>780</v>
      </c>
      <c r="K234" s="57">
        <v>780</v>
      </c>
      <c r="L234" s="57">
        <v>780</v>
      </c>
      <c r="M234" s="111"/>
      <c r="N234" s="89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  <c r="AF234" s="111"/>
      <c r="AG234" s="111"/>
      <c r="AH234" s="111"/>
      <c r="AI234" s="111"/>
      <c r="AJ234" s="111"/>
      <c r="AK234" s="111"/>
    </row>
    <row r="235" spans="1:37" s="46" customFormat="1" ht="15" x14ac:dyDescent="0.2">
      <c r="A235" s="112" t="s">
        <v>539</v>
      </c>
      <c r="B235" s="112" t="s">
        <v>538</v>
      </c>
      <c r="C235" s="113"/>
      <c r="D235" s="113"/>
      <c r="E235" s="113"/>
      <c r="F235" s="113"/>
      <c r="G235" s="113"/>
      <c r="H235" s="61">
        <v>350</v>
      </c>
      <c r="I235" s="61">
        <v>175</v>
      </c>
      <c r="J235" s="61">
        <v>25</v>
      </c>
      <c r="K235" s="61">
        <v>25</v>
      </c>
      <c r="L235" s="61">
        <v>25</v>
      </c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</row>
    <row r="236" spans="1:37" s="51" customFormat="1" ht="15" x14ac:dyDescent="0.2">
      <c r="A236" s="87" t="s">
        <v>537</v>
      </c>
      <c r="B236" s="87" t="s">
        <v>536</v>
      </c>
      <c r="C236" s="98"/>
      <c r="D236" s="98"/>
      <c r="E236" s="98"/>
      <c r="F236" s="98"/>
      <c r="G236" s="98"/>
      <c r="H236" s="57">
        <v>60</v>
      </c>
      <c r="I236" s="57">
        <v>20</v>
      </c>
      <c r="J236" s="57"/>
      <c r="K236" s="57"/>
      <c r="L236" s="57"/>
      <c r="M236" s="111"/>
      <c r="N236" s="89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111"/>
      <c r="AG236" s="111"/>
      <c r="AH236" s="111"/>
      <c r="AI236" s="111"/>
      <c r="AJ236" s="111"/>
      <c r="AK236" s="111"/>
    </row>
    <row r="237" spans="1:37" s="48" customFormat="1" ht="14.25" x14ac:dyDescent="0.2">
      <c r="A237" s="112" t="s">
        <v>535</v>
      </c>
      <c r="B237" s="112" t="s">
        <v>534</v>
      </c>
      <c r="C237" s="113"/>
      <c r="D237" s="113"/>
      <c r="E237" s="113"/>
      <c r="F237" s="113"/>
      <c r="G237" s="113"/>
      <c r="H237" s="61">
        <v>107</v>
      </c>
      <c r="I237" s="61">
        <v>289</v>
      </c>
      <c r="J237" s="61">
        <v>93.747410000000002</v>
      </c>
      <c r="K237" s="61">
        <v>93.747410000000002</v>
      </c>
      <c r="L237" s="61">
        <v>93.747410000000002</v>
      </c>
      <c r="M237" s="114"/>
      <c r="N237" s="89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</row>
    <row r="238" spans="1:37" s="52" customFormat="1" ht="14.25" x14ac:dyDescent="0.2">
      <c r="A238" s="87" t="s">
        <v>533</v>
      </c>
      <c r="B238" s="87" t="s">
        <v>532</v>
      </c>
      <c r="C238" s="98"/>
      <c r="D238" s="98"/>
      <c r="E238" s="98"/>
      <c r="F238" s="98"/>
      <c r="G238" s="98"/>
      <c r="H238" s="57">
        <v>227</v>
      </c>
      <c r="I238" s="57">
        <v>0</v>
      </c>
      <c r="J238" s="57">
        <v>150</v>
      </c>
      <c r="K238" s="57">
        <v>150</v>
      </c>
      <c r="L238" s="57">
        <v>150</v>
      </c>
      <c r="M238" s="115"/>
      <c r="N238" s="89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  <c r="AA238" s="115"/>
      <c r="AB238" s="115"/>
      <c r="AC238" s="115"/>
      <c r="AD238" s="115"/>
      <c r="AE238" s="115"/>
      <c r="AF238" s="115"/>
      <c r="AG238" s="115"/>
      <c r="AH238" s="115"/>
      <c r="AI238" s="115"/>
      <c r="AJ238" s="115"/>
      <c r="AK238" s="115"/>
    </row>
    <row r="239" spans="1:37" s="48" customFormat="1" ht="14.25" x14ac:dyDescent="0.2">
      <c r="A239" s="112" t="s">
        <v>531</v>
      </c>
      <c r="B239" s="112" t="s">
        <v>530</v>
      </c>
      <c r="C239" s="113"/>
      <c r="D239" s="113"/>
      <c r="E239" s="113"/>
      <c r="F239" s="113"/>
      <c r="G239" s="113"/>
      <c r="H239" s="61">
        <v>33</v>
      </c>
      <c r="I239" s="61">
        <v>62</v>
      </c>
      <c r="J239" s="61">
        <v>56</v>
      </c>
      <c r="K239" s="61">
        <v>56</v>
      </c>
      <c r="L239" s="61">
        <v>56</v>
      </c>
      <c r="M239" s="114"/>
      <c r="N239" s="89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</row>
    <row r="240" spans="1:37" s="53" customFormat="1" ht="14.25" x14ac:dyDescent="0.2">
      <c r="A240" s="87" t="s">
        <v>529</v>
      </c>
      <c r="B240" s="87" t="s">
        <v>528</v>
      </c>
      <c r="C240" s="98"/>
      <c r="D240" s="98"/>
      <c r="E240" s="98"/>
      <c r="F240" s="98"/>
      <c r="G240" s="98"/>
      <c r="H240" s="57">
        <v>600</v>
      </c>
      <c r="I240" s="57">
        <v>555</v>
      </c>
      <c r="J240" s="57">
        <v>672.81700000000001</v>
      </c>
      <c r="K240" s="57">
        <v>672.81700000000001</v>
      </c>
      <c r="L240" s="57">
        <v>672.81700000000001</v>
      </c>
      <c r="M240" s="116"/>
      <c r="N240" s="89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</row>
    <row r="241" spans="1:122" s="48" customFormat="1" ht="14.25" x14ac:dyDescent="0.2">
      <c r="A241" s="112" t="s">
        <v>527</v>
      </c>
      <c r="B241" s="112" t="s">
        <v>526</v>
      </c>
      <c r="C241" s="113"/>
      <c r="D241" s="113"/>
      <c r="E241" s="113"/>
      <c r="F241" s="113"/>
      <c r="G241" s="113"/>
      <c r="H241" s="61">
        <v>90</v>
      </c>
      <c r="I241" s="61">
        <v>110</v>
      </c>
      <c r="J241" s="61">
        <v>169.25259</v>
      </c>
      <c r="K241" s="61">
        <v>169.25259</v>
      </c>
      <c r="L241" s="61">
        <v>169.25259</v>
      </c>
      <c r="M241" s="114"/>
      <c r="N241" s="89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</row>
    <row r="242" spans="1:122" s="53" customFormat="1" ht="14.25" x14ac:dyDescent="0.2">
      <c r="A242" s="87" t="s">
        <v>525</v>
      </c>
      <c r="B242" s="87" t="s">
        <v>524</v>
      </c>
      <c r="C242" s="98"/>
      <c r="D242" s="98"/>
      <c r="E242" s="98"/>
      <c r="F242" s="98"/>
      <c r="G242" s="98"/>
      <c r="H242" s="57">
        <v>1000</v>
      </c>
      <c r="I242" s="57">
        <v>434.697</v>
      </c>
      <c r="J242" s="57">
        <v>554.49603999999999</v>
      </c>
      <c r="K242" s="57">
        <v>213.40123</v>
      </c>
      <c r="L242" s="57">
        <v>213.40123</v>
      </c>
      <c r="M242" s="116"/>
      <c r="N242" s="89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</row>
    <row r="243" spans="1:122" s="48" customFormat="1" ht="24" x14ac:dyDescent="0.2">
      <c r="A243" s="112" t="s">
        <v>523</v>
      </c>
      <c r="B243" s="112" t="s">
        <v>522</v>
      </c>
      <c r="C243" s="113"/>
      <c r="D243" s="113"/>
      <c r="E243" s="113"/>
      <c r="F243" s="113"/>
      <c r="G243" s="113"/>
      <c r="H243" s="61">
        <v>221</v>
      </c>
      <c r="I243" s="61">
        <v>2594.7499800000001</v>
      </c>
      <c r="J243" s="61">
        <v>1000</v>
      </c>
      <c r="K243" s="61">
        <v>1000</v>
      </c>
      <c r="L243" s="61">
        <v>1000</v>
      </c>
      <c r="M243" s="114"/>
      <c r="N243" s="89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</row>
    <row r="244" spans="1:122" s="53" customFormat="1" ht="14.25" x14ac:dyDescent="0.2">
      <c r="A244" s="87" t="s">
        <v>521</v>
      </c>
      <c r="B244" s="87" t="s">
        <v>520</v>
      </c>
      <c r="C244" s="98"/>
      <c r="D244" s="98"/>
      <c r="E244" s="98"/>
      <c r="F244" s="98"/>
      <c r="G244" s="98"/>
      <c r="H244" s="57">
        <v>8.2949999999999999</v>
      </c>
      <c r="I244" s="57">
        <v>5</v>
      </c>
      <c r="J244" s="57">
        <v>3</v>
      </c>
      <c r="K244" s="57">
        <v>3</v>
      </c>
      <c r="L244" s="57">
        <v>3</v>
      </c>
      <c r="M244" s="116"/>
      <c r="N244" s="89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</row>
    <row r="245" spans="1:122" s="54" customFormat="1" ht="14.25" x14ac:dyDescent="0.2">
      <c r="A245" s="112" t="s">
        <v>519</v>
      </c>
      <c r="B245" s="112" t="s">
        <v>518</v>
      </c>
      <c r="C245" s="113"/>
      <c r="D245" s="113"/>
      <c r="E245" s="113"/>
      <c r="F245" s="113"/>
      <c r="G245" s="113"/>
      <c r="H245" s="61">
        <v>3</v>
      </c>
      <c r="I245" s="61"/>
      <c r="J245" s="61"/>
      <c r="K245" s="61"/>
      <c r="L245" s="61"/>
      <c r="M245" s="104"/>
      <c r="N245" s="89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  <c r="BW245" s="55"/>
      <c r="BX245" s="55"/>
      <c r="BY245" s="55"/>
      <c r="BZ245" s="55"/>
      <c r="CA245" s="55"/>
      <c r="CB245" s="55"/>
      <c r="CC245" s="55"/>
      <c r="CD245" s="55"/>
      <c r="CE245" s="55"/>
      <c r="CF245" s="55"/>
      <c r="CG245" s="55"/>
      <c r="CH245" s="55"/>
      <c r="CI245" s="55"/>
      <c r="CJ245" s="55"/>
      <c r="CK245" s="55"/>
      <c r="CL245" s="55"/>
      <c r="CM245" s="55"/>
      <c r="CN245" s="55"/>
      <c r="CO245" s="55"/>
      <c r="CP245" s="55"/>
      <c r="CQ245" s="55"/>
      <c r="CR245" s="55"/>
      <c r="CS245" s="55"/>
      <c r="CT245" s="55"/>
      <c r="CU245" s="55"/>
      <c r="CV245" s="55"/>
      <c r="CW245" s="55"/>
      <c r="CX245" s="55"/>
      <c r="CY245" s="55"/>
      <c r="CZ245" s="55"/>
      <c r="DA245" s="55"/>
      <c r="DB245" s="55"/>
      <c r="DC245" s="55"/>
      <c r="DD245" s="55"/>
      <c r="DE245" s="55"/>
      <c r="DF245" s="55"/>
      <c r="DG245" s="55"/>
      <c r="DH245" s="55"/>
      <c r="DI245" s="55"/>
      <c r="DJ245" s="55"/>
      <c r="DK245" s="55"/>
      <c r="DL245" s="55"/>
      <c r="DM245" s="55"/>
      <c r="DN245" s="55"/>
      <c r="DO245" s="55"/>
      <c r="DP245" s="55"/>
      <c r="DQ245" s="55"/>
      <c r="DR245" s="55"/>
    </row>
    <row r="246" spans="1:122" s="53" customFormat="1" ht="14.25" x14ac:dyDescent="0.2">
      <c r="A246" s="87" t="s">
        <v>517</v>
      </c>
      <c r="B246" s="87" t="s">
        <v>516</v>
      </c>
      <c r="C246" s="98"/>
      <c r="D246" s="98"/>
      <c r="E246" s="98"/>
      <c r="F246" s="98"/>
      <c r="G246" s="98"/>
      <c r="H246" s="57">
        <v>0.5</v>
      </c>
      <c r="I246" s="57">
        <v>1.5</v>
      </c>
      <c r="J246" s="57">
        <v>1</v>
      </c>
      <c r="K246" s="57"/>
      <c r="L246" s="57"/>
      <c r="M246" s="116"/>
      <c r="N246" s="89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</row>
    <row r="247" spans="1:122" ht="14.25" x14ac:dyDescent="0.2">
      <c r="A247" s="112" t="s">
        <v>515</v>
      </c>
      <c r="B247" s="112" t="s">
        <v>977</v>
      </c>
      <c r="C247" s="113">
        <v>67.57893</v>
      </c>
      <c r="D247" s="113">
        <v>68.21593</v>
      </c>
      <c r="E247" s="113">
        <v>67.551119999999997</v>
      </c>
      <c r="F247" s="113">
        <v>69.25909</v>
      </c>
      <c r="G247" s="113">
        <v>69.25909</v>
      </c>
      <c r="H247" s="61">
        <v>66.164330000000007</v>
      </c>
      <c r="I247" s="61">
        <v>68.373639999999995</v>
      </c>
      <c r="J247" s="61">
        <v>77.936819999999997</v>
      </c>
      <c r="K247" s="61">
        <v>67.297229999999999</v>
      </c>
      <c r="L247" s="61">
        <v>67.07723</v>
      </c>
      <c r="M247" s="117"/>
      <c r="N247" s="89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  <c r="Z247" s="117"/>
      <c r="AA247" s="117"/>
      <c r="AB247" s="117"/>
      <c r="AC247" s="117"/>
      <c r="AD247" s="117"/>
      <c r="AE247" s="117"/>
      <c r="AF247" s="117"/>
      <c r="AG247" s="117"/>
      <c r="AH247" s="117"/>
      <c r="AI247" s="117"/>
      <c r="AJ247" s="117"/>
      <c r="AK247" s="117"/>
    </row>
    <row r="248" spans="1:122" s="53" customFormat="1" ht="14.25" x14ac:dyDescent="0.2">
      <c r="A248" s="87" t="s">
        <v>514</v>
      </c>
      <c r="B248" s="87" t="s">
        <v>513</v>
      </c>
      <c r="C248" s="118">
        <v>47.673569999999998</v>
      </c>
      <c r="D248" s="118">
        <v>47.333080000000002</v>
      </c>
      <c r="E248" s="118">
        <v>51.444000000000003</v>
      </c>
      <c r="F248" s="118">
        <v>51.444000000000003</v>
      </c>
      <c r="G248" s="118">
        <v>51.444000000000003</v>
      </c>
      <c r="H248" s="118">
        <v>52.338140000000003</v>
      </c>
      <c r="I248" s="118">
        <v>53.021740000000001</v>
      </c>
      <c r="J248" s="118">
        <v>53.626609999999999</v>
      </c>
      <c r="K248" s="118">
        <v>53.42474</v>
      </c>
      <c r="L248" s="118">
        <v>53.42474</v>
      </c>
      <c r="M248" s="116"/>
      <c r="N248" s="89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</row>
    <row r="249" spans="1:122" ht="14.25" x14ac:dyDescent="0.2">
      <c r="A249" s="112" t="s">
        <v>512</v>
      </c>
      <c r="B249" s="112" t="s">
        <v>511</v>
      </c>
      <c r="C249" s="113">
        <v>3.6738499999999998</v>
      </c>
      <c r="D249" s="113">
        <v>3.73936</v>
      </c>
      <c r="E249" s="113">
        <v>3.50671</v>
      </c>
      <c r="F249" s="113">
        <v>3.50671</v>
      </c>
      <c r="G249" s="113">
        <v>3.50671</v>
      </c>
      <c r="H249" s="61">
        <v>3.58121</v>
      </c>
      <c r="I249" s="61">
        <v>3.6917600000000004</v>
      </c>
      <c r="J249" s="61">
        <v>3.7758799999999999</v>
      </c>
      <c r="K249" s="61">
        <v>3.7758799999999999</v>
      </c>
      <c r="L249" s="61">
        <v>3.7758799999999999</v>
      </c>
      <c r="M249" s="117"/>
      <c r="N249" s="89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  <c r="Z249" s="117"/>
      <c r="AA249" s="117"/>
      <c r="AB249" s="117"/>
      <c r="AC249" s="117"/>
      <c r="AD249" s="117"/>
      <c r="AE249" s="117"/>
      <c r="AF249" s="117"/>
      <c r="AG249" s="117"/>
      <c r="AH249" s="117"/>
      <c r="AI249" s="117"/>
      <c r="AJ249" s="117"/>
      <c r="AK249" s="117"/>
    </row>
    <row r="250" spans="1:122" s="53" customFormat="1" ht="14.25" x14ac:dyDescent="0.2">
      <c r="A250" s="87" t="s">
        <v>510</v>
      </c>
      <c r="B250" s="87" t="s">
        <v>509</v>
      </c>
      <c r="C250" s="98">
        <v>81.625050000000002</v>
      </c>
      <c r="D250" s="98">
        <v>64.359830000000002</v>
      </c>
      <c r="E250" s="98">
        <v>59.85277</v>
      </c>
      <c r="F250" s="98">
        <v>59.85277</v>
      </c>
      <c r="G250" s="98">
        <v>59.85277</v>
      </c>
      <c r="H250" s="57">
        <v>59.871250000000003</v>
      </c>
      <c r="I250" s="57">
        <v>94.238789999999995</v>
      </c>
      <c r="J250" s="57">
        <v>144.05526</v>
      </c>
      <c r="K250" s="57">
        <v>144.05526</v>
      </c>
      <c r="L250" s="57">
        <v>144.05526</v>
      </c>
      <c r="M250" s="116"/>
      <c r="N250" s="89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</row>
    <row r="251" spans="1:122" ht="14.25" x14ac:dyDescent="0.2">
      <c r="A251" s="112" t="s">
        <v>508</v>
      </c>
      <c r="B251" s="112" t="s">
        <v>507</v>
      </c>
      <c r="C251" s="113">
        <v>63.828569999999999</v>
      </c>
      <c r="D251" s="113">
        <v>25.39967</v>
      </c>
      <c r="E251" s="113">
        <v>59.919980000000002</v>
      </c>
      <c r="F251" s="113">
        <v>59.919980000000002</v>
      </c>
      <c r="G251" s="113">
        <v>59.919980000000002</v>
      </c>
      <c r="H251" s="61">
        <v>180.18188000000001</v>
      </c>
      <c r="I251" s="61">
        <v>276.63885999999997</v>
      </c>
      <c r="J251" s="61">
        <v>334.40177999999997</v>
      </c>
      <c r="K251" s="61">
        <v>334.35081000000002</v>
      </c>
      <c r="L251" s="61">
        <v>334.35081000000002</v>
      </c>
      <c r="M251" s="117"/>
      <c r="N251" s="89"/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  <c r="Z251" s="117"/>
      <c r="AA251" s="117"/>
      <c r="AB251" s="117"/>
      <c r="AC251" s="117"/>
      <c r="AD251" s="117"/>
      <c r="AE251" s="117"/>
      <c r="AF251" s="117"/>
      <c r="AG251" s="117"/>
      <c r="AH251" s="117"/>
      <c r="AI251" s="117"/>
      <c r="AJ251" s="117"/>
      <c r="AK251" s="117"/>
    </row>
    <row r="252" spans="1:122" s="53" customFormat="1" ht="14.25" x14ac:dyDescent="0.2">
      <c r="A252" s="87" t="s">
        <v>506</v>
      </c>
      <c r="B252" s="87" t="s">
        <v>505</v>
      </c>
      <c r="C252" s="98">
        <v>844.57330000000002</v>
      </c>
      <c r="D252" s="98">
        <v>875.22673999999995</v>
      </c>
      <c r="E252" s="98">
        <v>871.45497999999998</v>
      </c>
      <c r="F252" s="98">
        <v>871.45497999999998</v>
      </c>
      <c r="G252" s="98">
        <v>871.45497999999998</v>
      </c>
      <c r="H252" s="57">
        <v>705.56475999999998</v>
      </c>
      <c r="I252" s="57">
        <v>707.07369999999992</v>
      </c>
      <c r="J252" s="57">
        <v>652.77485999999999</v>
      </c>
      <c r="K252" s="57">
        <v>652.77485999999999</v>
      </c>
      <c r="L252" s="57">
        <v>652.77485999999999</v>
      </c>
      <c r="M252" s="116"/>
      <c r="N252" s="89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</row>
    <row r="253" spans="1:122" ht="14.25" x14ac:dyDescent="0.2">
      <c r="A253" s="112" t="s">
        <v>504</v>
      </c>
      <c r="B253" s="112" t="s">
        <v>503</v>
      </c>
      <c r="C253" s="113">
        <v>50</v>
      </c>
      <c r="D253" s="113">
        <v>33.747489999999999</v>
      </c>
      <c r="E253" s="113">
        <v>32.200000000000003</v>
      </c>
      <c r="F253" s="113">
        <v>32.200000000000003</v>
      </c>
      <c r="G253" s="113">
        <v>32.200000000000003</v>
      </c>
      <c r="H253" s="111"/>
      <c r="I253" s="61"/>
      <c r="J253" s="61"/>
      <c r="K253" s="61"/>
      <c r="L253" s="61"/>
      <c r="M253" s="117"/>
      <c r="N253" s="89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  <c r="AA253" s="117"/>
      <c r="AB253" s="117"/>
      <c r="AC253" s="117"/>
      <c r="AD253" s="117"/>
      <c r="AE253" s="117"/>
      <c r="AF253" s="117"/>
      <c r="AG253" s="117"/>
      <c r="AH253" s="117"/>
      <c r="AI253" s="117"/>
      <c r="AJ253" s="117"/>
      <c r="AK253" s="117"/>
    </row>
    <row r="254" spans="1:122" s="53" customFormat="1" ht="14.25" x14ac:dyDescent="0.2">
      <c r="A254" s="87" t="s">
        <v>502</v>
      </c>
      <c r="B254" s="87" t="s">
        <v>501</v>
      </c>
      <c r="C254" s="98">
        <v>331.52977000000004</v>
      </c>
      <c r="D254" s="98">
        <v>319.81488999999999</v>
      </c>
      <c r="E254" s="98">
        <v>290.68995000000001</v>
      </c>
      <c r="F254" s="98">
        <v>290.68995000000001</v>
      </c>
      <c r="G254" s="98">
        <v>290.68995000000001</v>
      </c>
      <c r="H254" s="57">
        <v>14.30434</v>
      </c>
      <c r="I254" s="57">
        <v>14.477600000000001</v>
      </c>
      <c r="J254" s="57">
        <v>14.409039999999999</v>
      </c>
      <c r="K254" s="57">
        <v>14.409040000000001</v>
      </c>
      <c r="L254" s="57">
        <v>14.409040000000001</v>
      </c>
      <c r="M254" s="116"/>
      <c r="N254" s="89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</row>
    <row r="255" spans="1:122" ht="14.25" x14ac:dyDescent="0.2">
      <c r="A255" s="112" t="s">
        <v>500</v>
      </c>
      <c r="B255" s="112" t="s">
        <v>499</v>
      </c>
      <c r="C255" s="113"/>
      <c r="D255" s="113"/>
      <c r="E255" s="113"/>
      <c r="F255" s="113"/>
      <c r="G255" s="113"/>
      <c r="H255" s="61">
        <v>285.11184000000003</v>
      </c>
      <c r="I255" s="61">
        <v>296.54957000000002</v>
      </c>
      <c r="J255" s="61"/>
      <c r="K255" s="61"/>
      <c r="L255" s="61"/>
      <c r="M255" s="117"/>
      <c r="N255" s="89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  <c r="AA255" s="117"/>
      <c r="AB255" s="117"/>
      <c r="AC255" s="117"/>
      <c r="AD255" s="117"/>
      <c r="AE255" s="117"/>
      <c r="AF255" s="117"/>
      <c r="AG255" s="117"/>
      <c r="AH255" s="117"/>
      <c r="AI255" s="117"/>
      <c r="AJ255" s="117"/>
      <c r="AK255" s="117"/>
    </row>
    <row r="256" spans="1:122" ht="14.25" x14ac:dyDescent="0.2">
      <c r="A256" s="87" t="s">
        <v>498</v>
      </c>
      <c r="B256" s="87" t="s">
        <v>497</v>
      </c>
      <c r="C256" s="98">
        <v>46.457129999999999</v>
      </c>
      <c r="D256" s="98">
        <v>46.447130000000001</v>
      </c>
      <c r="E256" s="98">
        <v>46.877040000000001</v>
      </c>
      <c r="F256" s="98">
        <v>46.877040000000001</v>
      </c>
      <c r="G256" s="98">
        <v>46.877040000000001</v>
      </c>
      <c r="H256" s="57">
        <v>46.029410000000006</v>
      </c>
      <c r="I256" s="57">
        <v>46.431359999999998</v>
      </c>
      <c r="J256" s="57">
        <v>47.931690000000003</v>
      </c>
      <c r="K256" s="57">
        <v>47.931690000000003</v>
      </c>
      <c r="L256" s="57">
        <v>47.931690000000003</v>
      </c>
      <c r="M256" s="117"/>
      <c r="N256" s="89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  <c r="AA256" s="117"/>
      <c r="AB256" s="117"/>
      <c r="AC256" s="117"/>
      <c r="AD256" s="117"/>
      <c r="AE256" s="117"/>
      <c r="AF256" s="117"/>
      <c r="AG256" s="117"/>
      <c r="AH256" s="117"/>
      <c r="AI256" s="117"/>
      <c r="AJ256" s="117"/>
      <c r="AK256" s="117"/>
    </row>
    <row r="257" spans="1:37" ht="15" thickBot="1" x14ac:dyDescent="0.25">
      <c r="A257" s="119" t="s">
        <v>496</v>
      </c>
      <c r="B257" s="119" t="s">
        <v>495</v>
      </c>
      <c r="C257" s="120">
        <v>3918.80807</v>
      </c>
      <c r="D257" s="120">
        <v>3947.88697</v>
      </c>
      <c r="E257" s="120">
        <v>4285.3313699999999</v>
      </c>
      <c r="F257" s="120">
        <v>4285.3313699999999</v>
      </c>
      <c r="G257" s="120">
        <v>4285.3313699999999</v>
      </c>
      <c r="H257" s="62">
        <v>4140.5200299999997</v>
      </c>
      <c r="I257" s="62">
        <v>4276.1908099999991</v>
      </c>
      <c r="J257" s="62">
        <v>4340.1081700000004</v>
      </c>
      <c r="K257" s="62">
        <v>4340.1081699999995</v>
      </c>
      <c r="L257" s="62">
        <v>4340.1081699999995</v>
      </c>
      <c r="M257" s="117"/>
      <c r="N257" s="89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  <c r="AA257" s="117"/>
      <c r="AB257" s="117"/>
      <c r="AC257" s="117"/>
      <c r="AD257" s="117"/>
      <c r="AE257" s="117"/>
      <c r="AF257" s="117"/>
      <c r="AG257" s="117"/>
      <c r="AH257" s="117"/>
      <c r="AI257" s="117"/>
      <c r="AJ257" s="117"/>
      <c r="AK257" s="117"/>
    </row>
    <row r="258" spans="1:37" ht="15" thickBot="1" x14ac:dyDescent="0.25">
      <c r="A258" s="49"/>
      <c r="B258" s="58" t="s">
        <v>94</v>
      </c>
      <c r="C258" s="95">
        <f t="shared" ref="C258:G258" si="28">SUM(C247:C257)</f>
        <v>5455.7482399999999</v>
      </c>
      <c r="D258" s="95">
        <f t="shared" si="28"/>
        <v>5432.1710899999998</v>
      </c>
      <c r="E258" s="95">
        <f t="shared" si="28"/>
        <v>5768.8279199999997</v>
      </c>
      <c r="F258" s="95">
        <f t="shared" si="28"/>
        <v>5770.5358900000001</v>
      </c>
      <c r="G258" s="95">
        <f t="shared" si="28"/>
        <v>5770.5358900000001</v>
      </c>
      <c r="H258" s="95">
        <f>SUM(H231:H257)</f>
        <v>11176.462189999998</v>
      </c>
      <c r="I258" s="95">
        <f>SUM(I231:I257)</f>
        <v>11313.63481</v>
      </c>
      <c r="J258" s="95">
        <f>SUM(J231:J257)</f>
        <v>10154.333150000002</v>
      </c>
      <c r="K258" s="95">
        <f>SUM(K231:K257)</f>
        <v>9801.34591</v>
      </c>
      <c r="L258" s="95">
        <f>SUM(L231:L257)</f>
        <v>9801.1259100000007</v>
      </c>
      <c r="M258" s="117"/>
      <c r="N258" s="89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  <c r="AA258" s="117"/>
      <c r="AB258" s="117"/>
      <c r="AC258" s="117"/>
      <c r="AD258" s="117"/>
      <c r="AE258" s="117"/>
      <c r="AF258" s="117"/>
      <c r="AG258" s="117"/>
      <c r="AH258" s="117"/>
      <c r="AI258" s="117"/>
      <c r="AJ258" s="117"/>
      <c r="AK258" s="117"/>
    </row>
    <row r="259" spans="1:37" ht="14.25" x14ac:dyDescent="0.2">
      <c r="A259" s="90" t="s">
        <v>494</v>
      </c>
      <c r="B259" s="90" t="s">
        <v>493</v>
      </c>
      <c r="C259" s="97"/>
      <c r="D259" s="97"/>
      <c r="E259" s="97"/>
      <c r="F259" s="97"/>
      <c r="G259" s="97"/>
      <c r="H259" s="56">
        <v>3.4</v>
      </c>
      <c r="I259" s="56">
        <v>37.299999999999997</v>
      </c>
      <c r="J259" s="56">
        <v>44.8</v>
      </c>
      <c r="K259" s="56">
        <v>44.8</v>
      </c>
      <c r="L259" s="56">
        <v>44.8</v>
      </c>
      <c r="M259" s="117"/>
      <c r="N259" s="89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  <c r="AA259" s="117"/>
      <c r="AB259" s="117"/>
      <c r="AC259" s="117"/>
      <c r="AD259" s="117"/>
      <c r="AE259" s="117"/>
      <c r="AF259" s="117"/>
      <c r="AG259" s="117"/>
      <c r="AH259" s="117"/>
      <c r="AI259" s="117"/>
      <c r="AJ259" s="117"/>
      <c r="AK259" s="117"/>
    </row>
    <row r="260" spans="1:37" ht="14.25" x14ac:dyDescent="0.2">
      <c r="A260" s="87" t="s">
        <v>492</v>
      </c>
      <c r="B260" s="87" t="s">
        <v>491</v>
      </c>
      <c r="C260" s="98"/>
      <c r="D260" s="98"/>
      <c r="E260" s="98"/>
      <c r="F260" s="98"/>
      <c r="G260" s="98"/>
      <c r="H260" s="57">
        <v>114</v>
      </c>
      <c r="I260" s="57">
        <v>183</v>
      </c>
      <c r="J260" s="57">
        <v>198</v>
      </c>
      <c r="K260" s="57">
        <v>198</v>
      </c>
      <c r="L260" s="57">
        <v>198</v>
      </c>
      <c r="M260" s="117"/>
      <c r="N260" s="89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  <c r="AA260" s="117"/>
      <c r="AB260" s="117"/>
      <c r="AC260" s="117"/>
      <c r="AD260" s="117"/>
      <c r="AE260" s="117"/>
      <c r="AF260" s="117"/>
      <c r="AG260" s="117"/>
      <c r="AH260" s="117"/>
      <c r="AI260" s="117"/>
      <c r="AJ260" s="117"/>
      <c r="AK260" s="117"/>
    </row>
    <row r="261" spans="1:37" ht="14.25" x14ac:dyDescent="0.2">
      <c r="A261" s="90" t="s">
        <v>490</v>
      </c>
      <c r="B261" s="90" t="s">
        <v>489</v>
      </c>
      <c r="C261" s="97"/>
      <c r="D261" s="97"/>
      <c r="E261" s="97"/>
      <c r="F261" s="97"/>
      <c r="G261" s="97"/>
      <c r="H261" s="56">
        <v>20</v>
      </c>
      <c r="I261" s="56">
        <v>67.585999999999999</v>
      </c>
      <c r="J261" s="56">
        <v>65</v>
      </c>
      <c r="K261" s="56">
        <v>65</v>
      </c>
      <c r="L261" s="56">
        <v>65</v>
      </c>
      <c r="M261" s="117"/>
      <c r="N261" s="89"/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  <c r="Z261" s="117"/>
      <c r="AA261" s="117"/>
      <c r="AB261" s="117"/>
      <c r="AC261" s="117"/>
      <c r="AD261" s="117"/>
      <c r="AE261" s="117"/>
      <c r="AF261" s="117"/>
      <c r="AG261" s="117"/>
      <c r="AH261" s="117"/>
      <c r="AI261" s="117"/>
      <c r="AJ261" s="117"/>
      <c r="AK261" s="117"/>
    </row>
    <row r="262" spans="1:37" ht="14.25" x14ac:dyDescent="0.2">
      <c r="A262" s="87" t="s">
        <v>488</v>
      </c>
      <c r="B262" s="87" t="s">
        <v>487</v>
      </c>
      <c r="C262" s="98"/>
      <c r="D262" s="98"/>
      <c r="E262" s="98"/>
      <c r="F262" s="98"/>
      <c r="G262" s="98"/>
      <c r="H262" s="57">
        <v>71.900000000000006</v>
      </c>
      <c r="I262" s="57">
        <v>122.6</v>
      </c>
      <c r="J262" s="57">
        <v>123.15</v>
      </c>
      <c r="K262" s="57">
        <v>123.15</v>
      </c>
      <c r="L262" s="57">
        <v>123.15</v>
      </c>
      <c r="M262" s="117"/>
      <c r="N262" s="89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117"/>
      <c r="AA262" s="117"/>
      <c r="AB262" s="117"/>
      <c r="AC262" s="117"/>
      <c r="AD262" s="117"/>
      <c r="AE262" s="117"/>
      <c r="AF262" s="117"/>
      <c r="AG262" s="117"/>
      <c r="AH262" s="117"/>
      <c r="AI262" s="117"/>
      <c r="AJ262" s="117"/>
      <c r="AK262" s="117"/>
    </row>
    <row r="263" spans="1:37" ht="14.25" x14ac:dyDescent="0.2">
      <c r="A263" s="90" t="s">
        <v>486</v>
      </c>
      <c r="B263" s="90" t="s">
        <v>485</v>
      </c>
      <c r="C263" s="97"/>
      <c r="D263" s="97"/>
      <c r="E263" s="97"/>
      <c r="F263" s="97"/>
      <c r="G263" s="97"/>
      <c r="H263" s="56">
        <v>22.9</v>
      </c>
      <c r="I263" s="56">
        <v>85.504999999999995</v>
      </c>
      <c r="J263" s="56">
        <v>1041.3499999999999</v>
      </c>
      <c r="K263" s="56">
        <v>1042.3499999999999</v>
      </c>
      <c r="L263" s="56">
        <v>1042.3499999999999</v>
      </c>
      <c r="M263" s="117"/>
      <c r="N263" s="89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  <c r="AA263" s="117"/>
      <c r="AB263" s="117"/>
      <c r="AC263" s="117"/>
      <c r="AD263" s="117"/>
      <c r="AE263" s="117"/>
      <c r="AF263" s="117"/>
      <c r="AG263" s="117"/>
      <c r="AH263" s="117"/>
      <c r="AI263" s="117"/>
      <c r="AJ263" s="117"/>
      <c r="AK263" s="117"/>
    </row>
    <row r="264" spans="1:37" ht="14.25" x14ac:dyDescent="0.2">
      <c r="A264" s="87" t="s">
        <v>484</v>
      </c>
      <c r="B264" s="87" t="s">
        <v>483</v>
      </c>
      <c r="C264" s="98"/>
      <c r="D264" s="98"/>
      <c r="E264" s="98"/>
      <c r="F264" s="98"/>
      <c r="G264" s="98"/>
      <c r="H264" s="57">
        <v>681.7</v>
      </c>
      <c r="I264" s="57">
        <v>766.7</v>
      </c>
      <c r="J264" s="57">
        <v>497</v>
      </c>
      <c r="K264" s="57">
        <v>497</v>
      </c>
      <c r="L264" s="57">
        <v>497</v>
      </c>
      <c r="M264" s="117"/>
      <c r="N264" s="89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117"/>
      <c r="AK264" s="117"/>
    </row>
    <row r="265" spans="1:37" ht="24" x14ac:dyDescent="0.2">
      <c r="A265" s="90" t="s">
        <v>482</v>
      </c>
      <c r="B265" s="90" t="s">
        <v>481</v>
      </c>
      <c r="C265" s="97"/>
      <c r="D265" s="97"/>
      <c r="E265" s="97"/>
      <c r="F265" s="97"/>
      <c r="G265" s="97"/>
      <c r="H265" s="56">
        <v>71</v>
      </c>
      <c r="I265" s="56">
        <v>45</v>
      </c>
      <c r="J265" s="56">
        <v>10</v>
      </c>
      <c r="K265" s="56">
        <v>10</v>
      </c>
      <c r="L265" s="56">
        <v>10</v>
      </c>
      <c r="M265" s="117"/>
      <c r="N265" s="89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7"/>
      <c r="AB265" s="117"/>
      <c r="AC265" s="117"/>
      <c r="AD265" s="117"/>
      <c r="AE265" s="117"/>
      <c r="AF265" s="117"/>
      <c r="AG265" s="117"/>
      <c r="AH265" s="117"/>
      <c r="AI265" s="117"/>
      <c r="AJ265" s="117"/>
      <c r="AK265" s="117"/>
    </row>
    <row r="266" spans="1:37" ht="14.25" x14ac:dyDescent="0.2">
      <c r="A266" s="87" t="s">
        <v>480</v>
      </c>
      <c r="B266" s="87" t="s">
        <v>479</v>
      </c>
      <c r="C266" s="98"/>
      <c r="D266" s="98"/>
      <c r="E266" s="98"/>
      <c r="F266" s="98"/>
      <c r="G266" s="98"/>
      <c r="H266" s="57">
        <v>46</v>
      </c>
      <c r="I266" s="57">
        <v>110</v>
      </c>
      <c r="J266" s="57">
        <v>64</v>
      </c>
      <c r="K266" s="57">
        <v>64</v>
      </c>
      <c r="L266" s="57">
        <v>64</v>
      </c>
      <c r="M266" s="117"/>
      <c r="N266" s="89"/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  <c r="Z266" s="117"/>
      <c r="AA266" s="117"/>
      <c r="AB266" s="117"/>
      <c r="AC266" s="117"/>
      <c r="AD266" s="117"/>
      <c r="AE266" s="117"/>
      <c r="AF266" s="117"/>
      <c r="AG266" s="117"/>
      <c r="AH266" s="117"/>
      <c r="AI266" s="117"/>
      <c r="AJ266" s="117"/>
      <c r="AK266" s="117"/>
    </row>
    <row r="267" spans="1:37" ht="14.25" x14ac:dyDescent="0.2">
      <c r="A267" s="90" t="s">
        <v>478</v>
      </c>
      <c r="B267" s="90" t="s">
        <v>477</v>
      </c>
      <c r="C267" s="97"/>
      <c r="D267" s="97"/>
      <c r="E267" s="97"/>
      <c r="F267" s="97"/>
      <c r="G267" s="97"/>
      <c r="H267" s="56">
        <v>258.3</v>
      </c>
      <c r="I267" s="56">
        <v>552.29999999999995</v>
      </c>
      <c r="J267" s="56">
        <v>208.4</v>
      </c>
      <c r="K267" s="56">
        <v>208.4</v>
      </c>
      <c r="L267" s="56">
        <v>208.4</v>
      </c>
      <c r="M267" s="117"/>
      <c r="N267" s="89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  <c r="AA267" s="117"/>
      <c r="AB267" s="117"/>
      <c r="AC267" s="117"/>
      <c r="AD267" s="117"/>
      <c r="AE267" s="117"/>
      <c r="AF267" s="117"/>
      <c r="AG267" s="117"/>
      <c r="AH267" s="117"/>
      <c r="AI267" s="117"/>
      <c r="AJ267" s="117"/>
      <c r="AK267" s="117"/>
    </row>
    <row r="268" spans="1:37" ht="14.25" x14ac:dyDescent="0.2">
      <c r="A268" s="87" t="s">
        <v>476</v>
      </c>
      <c r="B268" s="87" t="s">
        <v>475</v>
      </c>
      <c r="C268" s="98">
        <v>465.41034000000002</v>
      </c>
      <c r="D268" s="98">
        <v>401.39508000000001</v>
      </c>
      <c r="E268" s="98">
        <v>400.48234000000002</v>
      </c>
      <c r="F268" s="98">
        <v>400.48234000000002</v>
      </c>
      <c r="G268" s="98">
        <v>400.48234000000002</v>
      </c>
      <c r="H268" s="57">
        <v>404.36635999999999</v>
      </c>
      <c r="I268" s="57">
        <v>406.08060999999998</v>
      </c>
      <c r="J268" s="57">
        <v>410.17532999999997</v>
      </c>
      <c r="K268" s="57">
        <v>409.45062000000001</v>
      </c>
      <c r="L268" s="57">
        <v>409.45062000000001</v>
      </c>
      <c r="M268" s="117"/>
      <c r="N268" s="89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</row>
    <row r="269" spans="1:37" ht="14.25" x14ac:dyDescent="0.2">
      <c r="A269" s="90" t="s">
        <v>474</v>
      </c>
      <c r="B269" s="90" t="s">
        <v>473</v>
      </c>
      <c r="C269" s="97">
        <v>9.5184800000000003</v>
      </c>
      <c r="D269" s="97">
        <v>9.1863799999999998</v>
      </c>
      <c r="E269" s="97">
        <v>9.0766399999999994</v>
      </c>
      <c r="F269" s="97">
        <v>9.0766399999999994</v>
      </c>
      <c r="G269" s="97">
        <v>9.0766399999999994</v>
      </c>
      <c r="H269" s="56">
        <v>6.8786100000000001</v>
      </c>
      <c r="I269" s="56">
        <v>7.2801999999999998</v>
      </c>
      <c r="J269" s="56">
        <v>10.36157</v>
      </c>
      <c r="K269" s="56">
        <v>9.8324500000000015</v>
      </c>
      <c r="L269" s="56">
        <v>9.8324500000000015</v>
      </c>
      <c r="M269" s="117"/>
      <c r="N269" s="89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  <c r="AJ269" s="117"/>
      <c r="AK269" s="117"/>
    </row>
    <row r="270" spans="1:37" ht="14.25" x14ac:dyDescent="0.2">
      <c r="A270" s="87" t="s">
        <v>472</v>
      </c>
      <c r="B270" s="87" t="s">
        <v>471</v>
      </c>
      <c r="C270" s="98">
        <v>13.95876</v>
      </c>
      <c r="D270" s="98">
        <v>4.74132</v>
      </c>
      <c r="E270" s="98">
        <v>9.5178200000000004</v>
      </c>
      <c r="F270" s="98">
        <v>9.5178200000000004</v>
      </c>
      <c r="G270" s="98">
        <v>9.5178200000000004</v>
      </c>
      <c r="H270" s="57">
        <v>9.5026499999999992</v>
      </c>
      <c r="I270" s="57">
        <v>10.01099</v>
      </c>
      <c r="J270" s="57">
        <v>10.60407</v>
      </c>
      <c r="K270" s="57">
        <v>10.60407</v>
      </c>
      <c r="L270" s="57">
        <v>10.60407</v>
      </c>
      <c r="M270" s="117"/>
      <c r="N270" s="89"/>
      <c r="O270" s="117"/>
      <c r="P270" s="117"/>
      <c r="Q270" s="117"/>
      <c r="R270" s="117"/>
      <c r="S270" s="117"/>
      <c r="T270" s="117"/>
      <c r="U270" s="117"/>
      <c r="V270" s="117"/>
      <c r="W270" s="117"/>
      <c r="X270" s="117"/>
      <c r="Y270" s="117"/>
      <c r="Z270" s="117"/>
      <c r="AA270" s="117"/>
      <c r="AB270" s="117"/>
      <c r="AC270" s="117"/>
      <c r="AD270" s="117"/>
      <c r="AE270" s="117"/>
      <c r="AF270" s="117"/>
      <c r="AG270" s="117"/>
      <c r="AH270" s="117"/>
      <c r="AI270" s="117"/>
      <c r="AJ270" s="117"/>
      <c r="AK270" s="117"/>
    </row>
    <row r="271" spans="1:37" ht="14.25" x14ac:dyDescent="0.2">
      <c r="A271" s="90" t="s">
        <v>470</v>
      </c>
      <c r="B271" s="90" t="s">
        <v>469</v>
      </c>
      <c r="C271" s="97">
        <v>329.25721000000004</v>
      </c>
      <c r="D271" s="97">
        <v>319.61149</v>
      </c>
      <c r="E271" s="97">
        <v>332.16732999999999</v>
      </c>
      <c r="F271" s="97">
        <v>332.16732999999999</v>
      </c>
      <c r="G271" s="97">
        <v>332.16732999999999</v>
      </c>
      <c r="H271" s="56">
        <v>243.46280999999999</v>
      </c>
      <c r="I271" s="56">
        <v>252.90374</v>
      </c>
      <c r="J271" s="56">
        <v>270.77668999999997</v>
      </c>
      <c r="K271" s="56">
        <v>270.07688999999999</v>
      </c>
      <c r="L271" s="56">
        <v>270.07688999999999</v>
      </c>
      <c r="M271" s="117"/>
      <c r="N271" s="89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  <c r="AA271" s="117"/>
      <c r="AB271" s="117"/>
      <c r="AC271" s="117"/>
      <c r="AD271" s="117"/>
      <c r="AE271" s="117"/>
      <c r="AF271" s="117"/>
      <c r="AG271" s="117"/>
      <c r="AH271" s="117"/>
      <c r="AI271" s="117"/>
      <c r="AJ271" s="117"/>
      <c r="AK271" s="117"/>
    </row>
    <row r="272" spans="1:37" ht="15" thickBot="1" x14ac:dyDescent="0.25">
      <c r="A272" s="102" t="s">
        <v>468</v>
      </c>
      <c r="B272" s="102" t="s">
        <v>467</v>
      </c>
      <c r="C272" s="103">
        <v>164.47402</v>
      </c>
      <c r="D272" s="103">
        <v>140.45277999999999</v>
      </c>
      <c r="E272" s="103">
        <v>144.95862</v>
      </c>
      <c r="F272" s="103">
        <v>144.95862</v>
      </c>
      <c r="G272" s="103">
        <v>144.95862</v>
      </c>
      <c r="H272" s="60">
        <v>266.59775000000002</v>
      </c>
      <c r="I272" s="60">
        <v>285.73583000000002</v>
      </c>
      <c r="J272" s="60">
        <v>142.46038999999999</v>
      </c>
      <c r="K272" s="60">
        <v>142.32008999999999</v>
      </c>
      <c r="L272" s="60">
        <v>142.32008999999999</v>
      </c>
      <c r="M272" s="117"/>
      <c r="N272" s="89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  <c r="Z272" s="117"/>
      <c r="AA272" s="117"/>
      <c r="AB272" s="117"/>
      <c r="AC272" s="117"/>
      <c r="AD272" s="117"/>
      <c r="AE272" s="117"/>
      <c r="AF272" s="117"/>
      <c r="AG272" s="117"/>
      <c r="AH272" s="117"/>
      <c r="AI272" s="117"/>
      <c r="AJ272" s="117"/>
      <c r="AK272" s="117"/>
    </row>
    <row r="273" spans="1:37" ht="15" thickBot="1" x14ac:dyDescent="0.25">
      <c r="A273" s="49"/>
      <c r="B273" s="58" t="s">
        <v>93</v>
      </c>
      <c r="C273" s="95">
        <f t="shared" ref="C273:I273" si="29">SUM(C259:C272)</f>
        <v>982.61881000000005</v>
      </c>
      <c r="D273" s="95">
        <f t="shared" si="29"/>
        <v>875.38704999999993</v>
      </c>
      <c r="E273" s="95">
        <f t="shared" si="29"/>
        <v>896.20275000000004</v>
      </c>
      <c r="F273" s="95">
        <f t="shared" si="29"/>
        <v>896.20275000000004</v>
      </c>
      <c r="G273" s="95">
        <f t="shared" si="29"/>
        <v>896.20275000000004</v>
      </c>
      <c r="H273" s="95">
        <f t="shared" si="29"/>
        <v>2220.0081799999998</v>
      </c>
      <c r="I273" s="95">
        <f t="shared" si="29"/>
        <v>2932.0023700000006</v>
      </c>
      <c r="J273" s="95">
        <f t="shared" ref="J273:K273" si="30">SUM(J259:J272)</f>
        <v>3096.0780500000001</v>
      </c>
      <c r="K273" s="95">
        <f t="shared" si="30"/>
        <v>3094.9841199999996</v>
      </c>
      <c r="L273" s="95">
        <f t="shared" ref="L273" si="31">SUM(L259:L272)</f>
        <v>3094.9841199999996</v>
      </c>
      <c r="M273" s="117"/>
      <c r="N273" s="89"/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  <c r="Y273" s="117"/>
      <c r="Z273" s="117"/>
      <c r="AA273" s="117"/>
      <c r="AB273" s="117"/>
      <c r="AC273" s="117"/>
      <c r="AD273" s="117"/>
      <c r="AE273" s="117"/>
      <c r="AF273" s="117"/>
      <c r="AG273" s="117"/>
      <c r="AH273" s="117"/>
      <c r="AI273" s="117"/>
      <c r="AJ273" s="117"/>
      <c r="AK273" s="117"/>
    </row>
    <row r="274" spans="1:37" ht="14.25" x14ac:dyDescent="0.2">
      <c r="A274" s="90" t="s">
        <v>466</v>
      </c>
      <c r="B274" s="90" t="s">
        <v>465</v>
      </c>
      <c r="C274" s="97">
        <v>900.03201000000001</v>
      </c>
      <c r="D274" s="97">
        <v>900.28866000000005</v>
      </c>
      <c r="E274" s="97">
        <v>1551.2394899999999</v>
      </c>
      <c r="F274" s="97">
        <v>1541.18749</v>
      </c>
      <c r="G274" s="97">
        <v>1541.18749</v>
      </c>
      <c r="H274" s="56">
        <v>1709.77341</v>
      </c>
      <c r="I274" s="56">
        <v>1825.8624499999999</v>
      </c>
      <c r="J274" s="56">
        <v>2605.5920900000001</v>
      </c>
      <c r="K274" s="56">
        <v>2604.2418900000002</v>
      </c>
      <c r="L274" s="56">
        <v>2604.2418900000002</v>
      </c>
      <c r="M274" s="117"/>
      <c r="N274" s="89"/>
      <c r="O274" s="117"/>
      <c r="P274" s="117"/>
      <c r="Q274" s="117"/>
      <c r="R274" s="117"/>
      <c r="S274" s="117"/>
      <c r="T274" s="117"/>
      <c r="U274" s="117"/>
      <c r="V274" s="117"/>
      <c r="W274" s="117"/>
      <c r="X274" s="117"/>
      <c r="Y274" s="117"/>
      <c r="Z274" s="117"/>
      <c r="AA274" s="117"/>
      <c r="AB274" s="117"/>
      <c r="AC274" s="117"/>
      <c r="AD274" s="117"/>
      <c r="AE274" s="117"/>
      <c r="AF274" s="117"/>
      <c r="AG274" s="117"/>
      <c r="AH274" s="117"/>
      <c r="AI274" s="117"/>
      <c r="AJ274" s="117"/>
      <c r="AK274" s="117"/>
    </row>
    <row r="275" spans="1:37" ht="14.25" x14ac:dyDescent="0.2">
      <c r="A275" s="87" t="s">
        <v>464</v>
      </c>
      <c r="B275" s="87" t="s">
        <v>463</v>
      </c>
      <c r="C275" s="98">
        <v>109.89964999999999</v>
      </c>
      <c r="D275" s="98">
        <v>109.89964999999999</v>
      </c>
      <c r="E275" s="98">
        <v>128.68965</v>
      </c>
      <c r="F275" s="98">
        <v>128.68965</v>
      </c>
      <c r="G275" s="98">
        <v>128.68965</v>
      </c>
      <c r="H275" s="57">
        <v>167.18518</v>
      </c>
      <c r="I275" s="57">
        <v>167.18518</v>
      </c>
      <c r="J275" s="57">
        <v>183.94891999999999</v>
      </c>
      <c r="K275" s="57">
        <v>183.94892000000002</v>
      </c>
      <c r="L275" s="57">
        <v>183.94892000000002</v>
      </c>
      <c r="M275" s="117"/>
      <c r="N275" s="89"/>
      <c r="O275" s="117"/>
      <c r="P275" s="117"/>
      <c r="Q275" s="117"/>
      <c r="R275" s="117"/>
      <c r="S275" s="117"/>
      <c r="T275" s="117"/>
      <c r="U275" s="117"/>
      <c r="V275" s="117"/>
      <c r="W275" s="117"/>
      <c r="X275" s="117"/>
      <c r="Y275" s="117"/>
      <c r="Z275" s="117"/>
      <c r="AA275" s="117"/>
      <c r="AB275" s="117"/>
      <c r="AC275" s="117"/>
      <c r="AD275" s="117"/>
      <c r="AE275" s="117"/>
      <c r="AF275" s="117"/>
      <c r="AG275" s="117"/>
      <c r="AH275" s="117"/>
      <c r="AI275" s="117"/>
      <c r="AJ275" s="117"/>
      <c r="AK275" s="117"/>
    </row>
    <row r="276" spans="1:37" ht="14.25" x14ac:dyDescent="0.2">
      <c r="A276" s="90" t="s">
        <v>462</v>
      </c>
      <c r="B276" s="90" t="s">
        <v>461</v>
      </c>
      <c r="C276" s="97">
        <v>358.80816999999996</v>
      </c>
      <c r="D276" s="97">
        <v>350.50965000000002</v>
      </c>
      <c r="E276" s="97">
        <v>393.58591999999999</v>
      </c>
      <c r="F276" s="97">
        <v>393.58591999999999</v>
      </c>
      <c r="G276" s="97">
        <v>393.58591999999999</v>
      </c>
      <c r="H276" s="56">
        <v>664.08591999999999</v>
      </c>
      <c r="I276" s="56">
        <v>653.26861999999994</v>
      </c>
      <c r="J276" s="56">
        <v>573.86005</v>
      </c>
      <c r="K276" s="56">
        <v>573.86005</v>
      </c>
      <c r="L276" s="56">
        <v>573.86005</v>
      </c>
      <c r="M276" s="117"/>
      <c r="N276" s="89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  <c r="AA276" s="117"/>
      <c r="AB276" s="117"/>
      <c r="AC276" s="117"/>
      <c r="AD276" s="117"/>
      <c r="AE276" s="117"/>
      <c r="AF276" s="117"/>
      <c r="AG276" s="117"/>
      <c r="AH276" s="117"/>
      <c r="AI276" s="117"/>
      <c r="AJ276" s="117"/>
      <c r="AK276" s="117"/>
    </row>
    <row r="277" spans="1:37" ht="15" thickBot="1" x14ac:dyDescent="0.25">
      <c r="A277" s="102" t="s">
        <v>460</v>
      </c>
      <c r="B277" s="121" t="s">
        <v>459</v>
      </c>
      <c r="C277" s="103">
        <v>55.327930000000002</v>
      </c>
      <c r="D277" s="103">
        <v>60.327930000000002</v>
      </c>
      <c r="E277" s="103">
        <v>75.247029999999995</v>
      </c>
      <c r="F277" s="103">
        <v>75.247029999999995</v>
      </c>
      <c r="G277" s="103">
        <v>75.247029999999995</v>
      </c>
      <c r="H277" s="60">
        <v>77.247029999999995</v>
      </c>
      <c r="I277" s="60">
        <v>74.279240000000001</v>
      </c>
      <c r="J277" s="60">
        <v>84.279240000000001</v>
      </c>
      <c r="K277" s="60">
        <v>84.279240000000001</v>
      </c>
      <c r="L277" s="60">
        <v>84.279240000000001</v>
      </c>
      <c r="M277" s="117"/>
      <c r="N277" s="89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  <c r="AA277" s="117"/>
      <c r="AB277" s="117"/>
      <c r="AC277" s="117"/>
      <c r="AD277" s="117"/>
      <c r="AE277" s="117"/>
      <c r="AF277" s="117"/>
      <c r="AG277" s="117"/>
      <c r="AH277" s="117"/>
      <c r="AI277" s="117"/>
      <c r="AJ277" s="117"/>
      <c r="AK277" s="117"/>
    </row>
    <row r="278" spans="1:37" ht="15" thickBot="1" x14ac:dyDescent="0.25">
      <c r="A278" s="49"/>
      <c r="B278" s="58" t="s">
        <v>92</v>
      </c>
      <c r="C278" s="95">
        <f t="shared" ref="C278:I278" si="32">SUM(C274:C277)</f>
        <v>1424.0677599999999</v>
      </c>
      <c r="D278" s="95">
        <f t="shared" si="32"/>
        <v>1421.0258899999999</v>
      </c>
      <c r="E278" s="95">
        <f t="shared" si="32"/>
        <v>2148.7620899999997</v>
      </c>
      <c r="F278" s="95">
        <f t="shared" si="32"/>
        <v>2138.71009</v>
      </c>
      <c r="G278" s="95">
        <f t="shared" si="32"/>
        <v>2138.71009</v>
      </c>
      <c r="H278" s="95">
        <f t="shared" si="32"/>
        <v>2618.2915399999997</v>
      </c>
      <c r="I278" s="95">
        <f t="shared" si="32"/>
        <v>2720.5954899999997</v>
      </c>
      <c r="J278" s="95">
        <f t="shared" ref="J278:K278" si="33">SUM(J274:J277)</f>
        <v>3447.6803</v>
      </c>
      <c r="K278" s="95">
        <f t="shared" si="33"/>
        <v>3446.3301000000001</v>
      </c>
      <c r="L278" s="95">
        <f t="shared" ref="L278" si="34">SUM(L274:L277)</f>
        <v>3446.3301000000001</v>
      </c>
      <c r="M278" s="117"/>
      <c r="N278" s="89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7"/>
      <c r="Z278" s="117"/>
      <c r="AA278" s="117"/>
      <c r="AB278" s="117"/>
      <c r="AC278" s="117"/>
      <c r="AD278" s="117"/>
      <c r="AE278" s="117"/>
      <c r="AF278" s="117"/>
      <c r="AG278" s="117"/>
      <c r="AH278" s="117"/>
      <c r="AI278" s="117"/>
      <c r="AJ278" s="117"/>
      <c r="AK278" s="117"/>
    </row>
    <row r="279" spans="1:37" ht="24" x14ac:dyDescent="0.2">
      <c r="A279" s="90" t="s">
        <v>458</v>
      </c>
      <c r="B279" s="90" t="s">
        <v>457</v>
      </c>
      <c r="C279" s="97"/>
      <c r="D279" s="97"/>
      <c r="E279" s="97"/>
      <c r="F279" s="97"/>
      <c r="G279" s="97"/>
      <c r="H279" s="56">
        <v>759.03107999999997</v>
      </c>
      <c r="I279" s="56">
        <v>1121.2363</v>
      </c>
      <c r="J279" s="56">
        <v>987.14853000000005</v>
      </c>
      <c r="K279" s="56">
        <v>987.14853000000005</v>
      </c>
      <c r="L279" s="56">
        <v>987.14853000000005</v>
      </c>
      <c r="M279" s="117"/>
      <c r="N279" s="89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  <c r="Y279" s="117"/>
      <c r="Z279" s="117"/>
      <c r="AA279" s="117"/>
      <c r="AB279" s="117"/>
      <c r="AC279" s="117"/>
      <c r="AD279" s="117"/>
      <c r="AE279" s="117"/>
      <c r="AF279" s="117"/>
      <c r="AG279" s="117"/>
      <c r="AH279" s="117"/>
      <c r="AI279" s="117"/>
      <c r="AJ279" s="117"/>
      <c r="AK279" s="117"/>
    </row>
    <row r="280" spans="1:37" ht="24" x14ac:dyDescent="0.2">
      <c r="A280" s="87" t="s">
        <v>456</v>
      </c>
      <c r="B280" s="87" t="s">
        <v>455</v>
      </c>
      <c r="C280" s="98"/>
      <c r="D280" s="98"/>
      <c r="E280" s="98"/>
      <c r="F280" s="98"/>
      <c r="G280" s="98"/>
      <c r="H280" s="57">
        <v>456.05950000000001</v>
      </c>
      <c r="I280" s="57">
        <v>615.42147999999997</v>
      </c>
      <c r="J280" s="57">
        <v>358.98977000000002</v>
      </c>
      <c r="K280" s="57">
        <v>358.98977000000002</v>
      </c>
      <c r="L280" s="57">
        <v>358.98977000000002</v>
      </c>
      <c r="M280" s="117"/>
      <c r="N280" s="89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  <c r="AA280" s="117"/>
      <c r="AB280" s="117"/>
      <c r="AC280" s="117"/>
      <c r="AD280" s="117"/>
      <c r="AE280" s="117"/>
      <c r="AF280" s="117"/>
      <c r="AG280" s="117"/>
      <c r="AH280" s="117"/>
      <c r="AI280" s="117"/>
      <c r="AJ280" s="117"/>
      <c r="AK280" s="117"/>
    </row>
    <row r="281" spans="1:37" ht="14.25" x14ac:dyDescent="0.2">
      <c r="A281" s="90" t="s">
        <v>454</v>
      </c>
      <c r="B281" s="90" t="s">
        <v>453</v>
      </c>
      <c r="C281" s="97"/>
      <c r="D281" s="97"/>
      <c r="E281" s="97"/>
      <c r="F281" s="97"/>
      <c r="G281" s="97"/>
      <c r="H281" s="56">
        <v>4.34</v>
      </c>
      <c r="I281" s="56">
        <v>34.281999999999996</v>
      </c>
      <c r="J281" s="56">
        <v>78.860960000000006</v>
      </c>
      <c r="K281" s="56">
        <v>78.860960000000006</v>
      </c>
      <c r="L281" s="56">
        <v>78.860960000000006</v>
      </c>
      <c r="M281" s="117"/>
      <c r="N281" s="89"/>
      <c r="O281" s="117"/>
      <c r="P281" s="117"/>
      <c r="Q281" s="117"/>
      <c r="R281" s="117"/>
      <c r="S281" s="117"/>
      <c r="T281" s="117"/>
      <c r="U281" s="117"/>
      <c r="V281" s="117"/>
      <c r="W281" s="117"/>
      <c r="X281" s="117"/>
      <c r="Y281" s="117"/>
      <c r="Z281" s="117"/>
      <c r="AA281" s="117"/>
      <c r="AB281" s="117"/>
      <c r="AC281" s="117"/>
      <c r="AD281" s="117"/>
      <c r="AE281" s="117"/>
      <c r="AF281" s="117"/>
      <c r="AG281" s="117"/>
      <c r="AH281" s="117"/>
      <c r="AI281" s="117"/>
      <c r="AJ281" s="117"/>
      <c r="AK281" s="117"/>
    </row>
    <row r="282" spans="1:37" ht="14.25" x14ac:dyDescent="0.2">
      <c r="A282" s="87" t="s">
        <v>452</v>
      </c>
      <c r="B282" s="87" t="s">
        <v>451</v>
      </c>
      <c r="C282" s="98"/>
      <c r="D282" s="98"/>
      <c r="E282" s="98"/>
      <c r="F282" s="98"/>
      <c r="G282" s="98"/>
      <c r="H282" s="57">
        <v>200</v>
      </c>
      <c r="I282" s="57">
        <v>60.13</v>
      </c>
      <c r="J282" s="57">
        <v>154.31468000000001</v>
      </c>
      <c r="K282" s="57">
        <v>154.31467999999998</v>
      </c>
      <c r="L282" s="57">
        <v>154.31467999999998</v>
      </c>
      <c r="M282" s="117"/>
      <c r="N282" s="89"/>
      <c r="O282" s="117"/>
      <c r="P282" s="117"/>
      <c r="Q282" s="117"/>
      <c r="R282" s="117"/>
      <c r="S282" s="117"/>
      <c r="T282" s="117"/>
      <c r="U282" s="117"/>
      <c r="V282" s="117"/>
      <c r="W282" s="117"/>
      <c r="X282" s="117"/>
      <c r="Y282" s="117"/>
      <c r="Z282" s="117"/>
      <c r="AA282" s="117"/>
      <c r="AB282" s="117"/>
      <c r="AC282" s="117"/>
      <c r="AD282" s="117"/>
      <c r="AE282" s="117"/>
      <c r="AF282" s="117"/>
      <c r="AG282" s="117"/>
      <c r="AH282" s="117"/>
      <c r="AI282" s="117"/>
      <c r="AJ282" s="117"/>
      <c r="AK282" s="117"/>
    </row>
    <row r="283" spans="1:37" ht="14.25" x14ac:dyDescent="0.2">
      <c r="A283" s="90" t="s">
        <v>450</v>
      </c>
      <c r="B283" s="90" t="s">
        <v>449</v>
      </c>
      <c r="C283" s="97"/>
      <c r="D283" s="97"/>
      <c r="E283" s="97"/>
      <c r="F283" s="97"/>
      <c r="G283" s="97"/>
      <c r="H283" s="56">
        <v>200</v>
      </c>
      <c r="I283" s="56">
        <v>113.15416</v>
      </c>
      <c r="J283" s="56">
        <v>95.119209999999995</v>
      </c>
      <c r="K283" s="56">
        <v>95.11921000000001</v>
      </c>
      <c r="L283" s="56">
        <v>95.11921000000001</v>
      </c>
      <c r="M283" s="117"/>
      <c r="N283" s="89"/>
      <c r="O283" s="117"/>
      <c r="P283" s="117"/>
      <c r="Q283" s="117"/>
      <c r="R283" s="117"/>
      <c r="S283" s="117"/>
      <c r="T283" s="117"/>
      <c r="U283" s="117"/>
      <c r="V283" s="117"/>
      <c r="W283" s="117"/>
      <c r="X283" s="117"/>
      <c r="Y283" s="117"/>
      <c r="Z283" s="117"/>
      <c r="AA283" s="117"/>
      <c r="AB283" s="117"/>
      <c r="AC283" s="117"/>
      <c r="AD283" s="117"/>
      <c r="AE283" s="117"/>
      <c r="AF283" s="117"/>
      <c r="AG283" s="117"/>
      <c r="AH283" s="117"/>
      <c r="AI283" s="117"/>
      <c r="AJ283" s="117"/>
      <c r="AK283" s="117"/>
    </row>
    <row r="284" spans="1:37" ht="14.25" x14ac:dyDescent="0.2">
      <c r="A284" s="87" t="s">
        <v>448</v>
      </c>
      <c r="B284" s="87" t="s">
        <v>447</v>
      </c>
      <c r="C284" s="98"/>
      <c r="D284" s="98"/>
      <c r="E284" s="98"/>
      <c r="F284" s="98"/>
      <c r="G284" s="98"/>
      <c r="H284" s="57">
        <v>197.1</v>
      </c>
      <c r="I284" s="57">
        <v>135.53399999999999</v>
      </c>
      <c r="J284" s="57">
        <v>97.340029999999999</v>
      </c>
      <c r="K284" s="57">
        <v>97.340029999999999</v>
      </c>
      <c r="L284" s="57">
        <v>97.340029999999999</v>
      </c>
      <c r="M284" s="117"/>
      <c r="N284" s="89"/>
      <c r="O284" s="117"/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  <c r="Z284" s="117"/>
      <c r="AA284" s="117"/>
      <c r="AB284" s="117"/>
      <c r="AC284" s="117"/>
      <c r="AD284" s="117"/>
      <c r="AE284" s="117"/>
      <c r="AF284" s="117"/>
      <c r="AG284" s="117"/>
      <c r="AH284" s="117"/>
      <c r="AI284" s="117"/>
      <c r="AJ284" s="117"/>
      <c r="AK284" s="117"/>
    </row>
    <row r="285" spans="1:37" ht="24" x14ac:dyDescent="0.2">
      <c r="A285" s="90" t="s">
        <v>446</v>
      </c>
      <c r="B285" s="90" t="s">
        <v>445</v>
      </c>
      <c r="C285" s="97"/>
      <c r="D285" s="97"/>
      <c r="E285" s="97"/>
      <c r="F285" s="97"/>
      <c r="G285" s="97"/>
      <c r="H285" s="56">
        <v>94.904449999999997</v>
      </c>
      <c r="I285" s="56">
        <v>255</v>
      </c>
      <c r="J285" s="56">
        <v>187</v>
      </c>
      <c r="K285" s="56">
        <v>187</v>
      </c>
      <c r="L285" s="56">
        <v>187</v>
      </c>
      <c r="M285" s="117"/>
      <c r="N285" s="89"/>
      <c r="O285" s="117"/>
      <c r="P285" s="117"/>
      <c r="Q285" s="117"/>
      <c r="R285" s="117"/>
      <c r="S285" s="117"/>
      <c r="T285" s="117"/>
      <c r="U285" s="117"/>
      <c r="V285" s="117"/>
      <c r="W285" s="117"/>
      <c r="X285" s="117"/>
      <c r="Y285" s="117"/>
      <c r="Z285" s="117"/>
      <c r="AA285" s="117"/>
      <c r="AB285" s="117"/>
      <c r="AC285" s="117"/>
      <c r="AD285" s="117"/>
      <c r="AE285" s="117"/>
      <c r="AF285" s="117"/>
      <c r="AG285" s="117"/>
      <c r="AH285" s="117"/>
      <c r="AI285" s="117"/>
      <c r="AJ285" s="117"/>
      <c r="AK285" s="117"/>
    </row>
    <row r="286" spans="1:37" ht="24" x14ac:dyDescent="0.2">
      <c r="A286" s="87" t="s">
        <v>444</v>
      </c>
      <c r="B286" s="87" t="s">
        <v>443</v>
      </c>
      <c r="C286" s="98"/>
      <c r="D286" s="98"/>
      <c r="E286" s="98"/>
      <c r="F286" s="98"/>
      <c r="G286" s="98"/>
      <c r="H286" s="57">
        <v>53.146500000000003</v>
      </c>
      <c r="I286" s="57">
        <v>344.60874999999999</v>
      </c>
      <c r="J286" s="57">
        <v>497.98018999999999</v>
      </c>
      <c r="K286" s="57">
        <v>497.98018999999999</v>
      </c>
      <c r="L286" s="57">
        <v>497.98018999999999</v>
      </c>
      <c r="M286" s="117"/>
      <c r="N286" s="89"/>
      <c r="O286" s="117"/>
      <c r="P286" s="117"/>
      <c r="Q286" s="117"/>
      <c r="R286" s="117"/>
      <c r="S286" s="117"/>
      <c r="T286" s="117"/>
      <c r="U286" s="117"/>
      <c r="V286" s="117"/>
      <c r="W286" s="117"/>
      <c r="X286" s="117"/>
      <c r="Y286" s="117"/>
      <c r="Z286" s="117"/>
      <c r="AA286" s="117"/>
      <c r="AB286" s="117"/>
      <c r="AC286" s="117"/>
      <c r="AD286" s="117"/>
      <c r="AE286" s="117"/>
      <c r="AF286" s="117"/>
      <c r="AG286" s="117"/>
      <c r="AH286" s="117"/>
      <c r="AI286" s="117"/>
      <c r="AJ286" s="117"/>
      <c r="AK286" s="117"/>
    </row>
    <row r="287" spans="1:37" ht="24" x14ac:dyDescent="0.2">
      <c r="A287" s="90" t="s">
        <v>442</v>
      </c>
      <c r="B287" s="90" t="s">
        <v>441</v>
      </c>
      <c r="C287" s="97"/>
      <c r="D287" s="97"/>
      <c r="E287" s="97"/>
      <c r="F287" s="97"/>
      <c r="G287" s="97"/>
      <c r="H287" s="56">
        <v>0.94903999999999999</v>
      </c>
      <c r="I287" s="56">
        <v>105</v>
      </c>
      <c r="J287" s="56">
        <v>370</v>
      </c>
      <c r="K287" s="56">
        <v>370</v>
      </c>
      <c r="L287" s="56">
        <v>370</v>
      </c>
      <c r="M287" s="117"/>
      <c r="N287" s="89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  <c r="Y287" s="117"/>
      <c r="Z287" s="117"/>
      <c r="AA287" s="117"/>
      <c r="AB287" s="117"/>
      <c r="AC287" s="117"/>
      <c r="AD287" s="117"/>
      <c r="AE287" s="117"/>
      <c r="AF287" s="117"/>
      <c r="AG287" s="117"/>
      <c r="AH287" s="117"/>
      <c r="AI287" s="117"/>
      <c r="AJ287" s="117"/>
      <c r="AK287" s="117"/>
    </row>
    <row r="288" spans="1:37" ht="24" x14ac:dyDescent="0.2">
      <c r="A288" s="87" t="s">
        <v>440</v>
      </c>
      <c r="B288" s="87" t="s">
        <v>439</v>
      </c>
      <c r="C288" s="98"/>
      <c r="D288" s="98"/>
      <c r="E288" s="98"/>
      <c r="F288" s="98"/>
      <c r="G288" s="98"/>
      <c r="H288" s="57">
        <v>144.03</v>
      </c>
      <c r="I288" s="57">
        <v>95</v>
      </c>
      <c r="J288" s="57">
        <v>140.73333</v>
      </c>
      <c r="K288" s="57">
        <v>140.73333</v>
      </c>
      <c r="L288" s="57">
        <v>140.73333</v>
      </c>
      <c r="M288" s="117"/>
      <c r="N288" s="89"/>
      <c r="O288" s="117"/>
      <c r="P288" s="117"/>
      <c r="Q288" s="117"/>
      <c r="R288" s="117"/>
      <c r="S288" s="117"/>
      <c r="T288" s="117"/>
      <c r="U288" s="117"/>
      <c r="V288" s="117"/>
      <c r="W288" s="117"/>
      <c r="X288" s="117"/>
      <c r="Y288" s="117"/>
      <c r="Z288" s="117"/>
      <c r="AA288" s="117"/>
      <c r="AB288" s="117"/>
      <c r="AC288" s="117"/>
      <c r="AD288" s="117"/>
      <c r="AE288" s="117"/>
      <c r="AF288" s="117"/>
      <c r="AG288" s="117"/>
      <c r="AH288" s="117"/>
      <c r="AI288" s="117"/>
      <c r="AJ288" s="117"/>
      <c r="AK288" s="117"/>
    </row>
    <row r="289" spans="1:37" ht="14.25" x14ac:dyDescent="0.2">
      <c r="A289" s="90" t="s">
        <v>438</v>
      </c>
      <c r="B289" s="90" t="s">
        <v>437</v>
      </c>
      <c r="C289" s="97"/>
      <c r="D289" s="97"/>
      <c r="E289" s="97"/>
      <c r="F289" s="97"/>
      <c r="G289" s="97"/>
      <c r="H289" s="56">
        <v>1208.70083</v>
      </c>
      <c r="I289" s="56">
        <v>635.43691999999999</v>
      </c>
      <c r="J289" s="56">
        <v>236.81602000000001</v>
      </c>
      <c r="K289" s="56">
        <v>236.81601999999998</v>
      </c>
      <c r="L289" s="56">
        <v>236.81601999999998</v>
      </c>
      <c r="M289" s="117"/>
      <c r="N289" s="89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  <c r="Z289" s="117"/>
      <c r="AA289" s="117"/>
      <c r="AB289" s="117"/>
      <c r="AC289" s="117"/>
      <c r="AD289" s="117"/>
      <c r="AE289" s="117"/>
      <c r="AF289" s="117"/>
      <c r="AG289" s="117"/>
      <c r="AH289" s="117"/>
      <c r="AI289" s="117"/>
      <c r="AJ289" s="117"/>
      <c r="AK289" s="117"/>
    </row>
    <row r="290" spans="1:37" ht="24" x14ac:dyDescent="0.2">
      <c r="A290" s="87" t="s">
        <v>436</v>
      </c>
      <c r="B290" s="87" t="s">
        <v>435</v>
      </c>
      <c r="C290" s="98"/>
      <c r="D290" s="98"/>
      <c r="E290" s="98"/>
      <c r="F290" s="98"/>
      <c r="G290" s="98"/>
      <c r="H290" s="57">
        <v>453.67210999999998</v>
      </c>
      <c r="I290" s="57">
        <v>457.82474999999999</v>
      </c>
      <c r="J290" s="57">
        <v>514.98473999999999</v>
      </c>
      <c r="K290" s="57">
        <v>514.98473999999999</v>
      </c>
      <c r="L290" s="57">
        <v>514.98473999999999</v>
      </c>
      <c r="M290" s="117"/>
      <c r="N290" s="89"/>
      <c r="O290" s="117"/>
      <c r="P290" s="117"/>
      <c r="Q290" s="117"/>
      <c r="R290" s="117"/>
      <c r="S290" s="117"/>
      <c r="T290" s="117"/>
      <c r="U290" s="117"/>
      <c r="V290" s="117"/>
      <c r="W290" s="117"/>
      <c r="X290" s="117"/>
      <c r="Y290" s="117"/>
      <c r="Z290" s="117"/>
      <c r="AA290" s="117"/>
      <c r="AB290" s="117"/>
      <c r="AC290" s="117"/>
      <c r="AD290" s="117"/>
      <c r="AE290" s="117"/>
      <c r="AF290" s="117"/>
      <c r="AG290" s="117"/>
      <c r="AH290" s="117"/>
      <c r="AI290" s="117"/>
      <c r="AJ290" s="117"/>
      <c r="AK290" s="117"/>
    </row>
    <row r="291" spans="1:37" ht="14.25" x14ac:dyDescent="0.2">
      <c r="A291" s="90" t="s">
        <v>434</v>
      </c>
      <c r="B291" s="90" t="s">
        <v>433</v>
      </c>
      <c r="C291" s="97"/>
      <c r="D291" s="97"/>
      <c r="E291" s="97"/>
      <c r="F291" s="97"/>
      <c r="G291" s="97"/>
      <c r="H291" s="56">
        <v>183.88267000000002</v>
      </c>
      <c r="I291" s="56">
        <v>209.77883</v>
      </c>
      <c r="J291" s="56">
        <v>316.68112000000002</v>
      </c>
      <c r="K291" s="56">
        <v>316.68112000000002</v>
      </c>
      <c r="L291" s="56">
        <v>316.68112000000002</v>
      </c>
      <c r="M291" s="117"/>
      <c r="N291" s="89"/>
      <c r="O291" s="117"/>
      <c r="P291" s="117"/>
      <c r="Q291" s="117"/>
      <c r="R291" s="117"/>
      <c r="S291" s="117"/>
      <c r="T291" s="117"/>
      <c r="U291" s="117"/>
      <c r="V291" s="117"/>
      <c r="W291" s="117"/>
      <c r="X291" s="117"/>
      <c r="Y291" s="117"/>
      <c r="Z291" s="117"/>
      <c r="AA291" s="117"/>
      <c r="AB291" s="117"/>
      <c r="AC291" s="117"/>
      <c r="AD291" s="117"/>
      <c r="AE291" s="117"/>
      <c r="AF291" s="117"/>
      <c r="AG291" s="117"/>
      <c r="AH291" s="117"/>
      <c r="AI291" s="117"/>
      <c r="AJ291" s="117"/>
      <c r="AK291" s="117"/>
    </row>
    <row r="292" spans="1:37" s="53" customFormat="1" ht="14.25" x14ac:dyDescent="0.2">
      <c r="A292" s="87" t="s">
        <v>432</v>
      </c>
      <c r="B292" s="87" t="s">
        <v>431</v>
      </c>
      <c r="C292" s="98"/>
      <c r="D292" s="98"/>
      <c r="E292" s="98"/>
      <c r="F292" s="98"/>
      <c r="G292" s="98"/>
      <c r="H292" s="57">
        <v>240</v>
      </c>
      <c r="I292" s="57">
        <v>307.5</v>
      </c>
      <c r="J292" s="57">
        <v>132</v>
      </c>
      <c r="K292" s="57">
        <v>132</v>
      </c>
      <c r="L292" s="57">
        <v>132</v>
      </c>
      <c r="M292" s="116"/>
      <c r="N292" s="89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  <c r="AC292" s="116"/>
      <c r="AD292" s="116"/>
      <c r="AE292" s="116"/>
      <c r="AF292" s="116"/>
      <c r="AG292" s="116"/>
      <c r="AH292" s="116"/>
      <c r="AI292" s="116"/>
      <c r="AJ292" s="116"/>
      <c r="AK292" s="116"/>
    </row>
    <row r="293" spans="1:37" ht="24" x14ac:dyDescent="0.2">
      <c r="A293" s="90" t="s">
        <v>430</v>
      </c>
      <c r="B293" s="90" t="s">
        <v>429</v>
      </c>
      <c r="C293" s="97"/>
      <c r="D293" s="97"/>
      <c r="E293" s="97"/>
      <c r="F293" s="97"/>
      <c r="G293" s="97"/>
      <c r="H293" s="56">
        <v>500</v>
      </c>
      <c r="I293" s="56">
        <v>300</v>
      </c>
      <c r="J293" s="56">
        <v>250</v>
      </c>
      <c r="K293" s="56">
        <v>250</v>
      </c>
      <c r="L293" s="56">
        <v>250</v>
      </c>
      <c r="M293" s="117"/>
      <c r="N293" s="89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  <c r="AA293" s="117"/>
      <c r="AB293" s="117"/>
      <c r="AC293" s="117"/>
      <c r="AD293" s="117"/>
      <c r="AE293" s="117"/>
      <c r="AF293" s="117"/>
      <c r="AG293" s="117"/>
      <c r="AH293" s="117"/>
      <c r="AI293" s="117"/>
      <c r="AJ293" s="117"/>
      <c r="AK293" s="117"/>
    </row>
    <row r="294" spans="1:37" s="53" customFormat="1" ht="14.25" x14ac:dyDescent="0.2">
      <c r="A294" s="87" t="s">
        <v>942</v>
      </c>
      <c r="B294" s="87" t="s">
        <v>943</v>
      </c>
      <c r="C294" s="98"/>
      <c r="D294" s="98"/>
      <c r="E294" s="98"/>
      <c r="F294" s="98"/>
      <c r="G294" s="98"/>
      <c r="H294" s="57">
        <v>0</v>
      </c>
      <c r="I294" s="57">
        <v>0</v>
      </c>
      <c r="J294" s="57">
        <v>90</v>
      </c>
      <c r="K294" s="57">
        <v>90</v>
      </c>
      <c r="L294" s="57">
        <v>90</v>
      </c>
      <c r="M294" s="116"/>
      <c r="N294" s="89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16"/>
      <c r="AE294" s="116"/>
      <c r="AF294" s="116"/>
      <c r="AG294" s="116"/>
      <c r="AH294" s="116"/>
      <c r="AI294" s="116"/>
      <c r="AJ294" s="116"/>
      <c r="AK294" s="116"/>
    </row>
    <row r="295" spans="1:37" ht="14.25" x14ac:dyDescent="0.2">
      <c r="A295" s="112" t="s">
        <v>428</v>
      </c>
      <c r="B295" s="112" t="s">
        <v>427</v>
      </c>
      <c r="C295" s="113"/>
      <c r="D295" s="113"/>
      <c r="E295" s="113"/>
      <c r="F295" s="113"/>
      <c r="G295" s="113"/>
      <c r="H295" s="61">
        <v>0</v>
      </c>
      <c r="I295" s="61">
        <v>11</v>
      </c>
      <c r="J295" s="61">
        <v>11.5</v>
      </c>
      <c r="K295" s="61">
        <v>11.5</v>
      </c>
      <c r="L295" s="61">
        <v>11.5</v>
      </c>
      <c r="M295" s="117"/>
      <c r="N295" s="89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  <c r="AA295" s="117"/>
      <c r="AB295" s="117"/>
      <c r="AC295" s="117"/>
      <c r="AD295" s="117"/>
      <c r="AE295" s="117"/>
      <c r="AF295" s="117"/>
      <c r="AG295" s="117"/>
      <c r="AH295" s="117"/>
      <c r="AI295" s="117"/>
      <c r="AJ295" s="117"/>
      <c r="AK295" s="117"/>
    </row>
    <row r="296" spans="1:37" s="53" customFormat="1" ht="14.25" x14ac:dyDescent="0.2">
      <c r="A296" s="87" t="s">
        <v>426</v>
      </c>
      <c r="B296" s="87" t="s">
        <v>425</v>
      </c>
      <c r="C296" s="98">
        <v>29.801860000000001</v>
      </c>
      <c r="D296" s="98">
        <v>27.771249999999998</v>
      </c>
      <c r="E296" s="98">
        <v>28.805199999999999</v>
      </c>
      <c r="F296" s="98">
        <v>28.805199999999999</v>
      </c>
      <c r="G296" s="98">
        <v>28.805199999999999</v>
      </c>
      <c r="H296" s="57">
        <v>29.005200000000002</v>
      </c>
      <c r="I296" s="57">
        <v>33.822209999999998</v>
      </c>
      <c r="J296" s="57">
        <v>33.39555</v>
      </c>
      <c r="K296" s="57">
        <v>33.39555</v>
      </c>
      <c r="L296" s="57">
        <v>33.39555</v>
      </c>
      <c r="M296" s="116"/>
      <c r="N296" s="89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116"/>
      <c r="AE296" s="116"/>
      <c r="AF296" s="116"/>
      <c r="AG296" s="116"/>
      <c r="AH296" s="116"/>
      <c r="AI296" s="116"/>
      <c r="AJ296" s="116"/>
      <c r="AK296" s="116"/>
    </row>
    <row r="297" spans="1:37" ht="14.25" x14ac:dyDescent="0.2">
      <c r="A297" s="112" t="s">
        <v>424</v>
      </c>
      <c r="B297" s="122" t="s">
        <v>978</v>
      </c>
      <c r="C297" s="113">
        <v>1019.51238</v>
      </c>
      <c r="D297" s="113">
        <v>605.19993999999997</v>
      </c>
      <c r="E297" s="113">
        <v>917.93623000000002</v>
      </c>
      <c r="F297" s="113">
        <v>917.68623000000002</v>
      </c>
      <c r="G297" s="113">
        <v>917.68623000000002</v>
      </c>
      <c r="H297" s="61">
        <v>526.85156000000006</v>
      </c>
      <c r="I297" s="61">
        <v>666.18509999999992</v>
      </c>
      <c r="J297" s="61">
        <v>444.84221000000002</v>
      </c>
      <c r="K297" s="61">
        <v>439.05561</v>
      </c>
      <c r="L297" s="61">
        <v>438.39555999999999</v>
      </c>
      <c r="M297" s="117"/>
      <c r="N297" s="89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  <c r="Z297" s="117"/>
      <c r="AA297" s="117"/>
      <c r="AB297" s="117"/>
      <c r="AC297" s="117"/>
      <c r="AD297" s="117"/>
      <c r="AE297" s="117"/>
      <c r="AF297" s="117"/>
      <c r="AG297" s="117"/>
      <c r="AH297" s="117"/>
      <c r="AI297" s="117"/>
      <c r="AJ297" s="117"/>
      <c r="AK297" s="117"/>
    </row>
    <row r="298" spans="1:37" s="53" customFormat="1" ht="24" x14ac:dyDescent="0.2">
      <c r="A298" s="87" t="s">
        <v>423</v>
      </c>
      <c r="B298" s="87" t="s">
        <v>422</v>
      </c>
      <c r="C298" s="98">
        <v>140.77467999999999</v>
      </c>
      <c r="D298" s="98">
        <v>127.95974</v>
      </c>
      <c r="E298" s="98">
        <v>130.45112</v>
      </c>
      <c r="F298" s="98">
        <v>51.300719999999998</v>
      </c>
      <c r="G298" s="98">
        <v>51.300719999999998</v>
      </c>
      <c r="H298" s="57">
        <v>62.392690000000002</v>
      </c>
      <c r="I298" s="57">
        <v>81.357929999999996</v>
      </c>
      <c r="J298" s="57">
        <v>121.83516</v>
      </c>
      <c r="K298" s="57">
        <v>113.24045</v>
      </c>
      <c r="L298" s="57">
        <v>113.24045</v>
      </c>
      <c r="M298" s="116"/>
      <c r="N298" s="89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116"/>
      <c r="AE298" s="116"/>
      <c r="AF298" s="116"/>
      <c r="AG298" s="116"/>
      <c r="AH298" s="116"/>
      <c r="AI298" s="116"/>
      <c r="AJ298" s="116"/>
      <c r="AK298" s="116"/>
    </row>
    <row r="299" spans="1:37" ht="14.25" x14ac:dyDescent="0.2">
      <c r="A299" s="112" t="s">
        <v>421</v>
      </c>
      <c r="B299" s="112" t="s">
        <v>420</v>
      </c>
      <c r="C299" s="113">
        <v>1137.67948</v>
      </c>
      <c r="D299" s="113">
        <v>1073.72819</v>
      </c>
      <c r="E299" s="113">
        <v>1130.5246399999999</v>
      </c>
      <c r="F299" s="113">
        <v>1115.7956799999999</v>
      </c>
      <c r="G299" s="113">
        <v>1115.7956799999999</v>
      </c>
      <c r="H299" s="61">
        <v>1081.5870199999999</v>
      </c>
      <c r="I299" s="61">
        <v>1105.2962500000001</v>
      </c>
      <c r="J299" s="61">
        <v>1256.9917700000001</v>
      </c>
      <c r="K299" s="61">
        <v>1251.5508</v>
      </c>
      <c r="L299" s="61">
        <v>1251.5508</v>
      </c>
      <c r="M299" s="117"/>
      <c r="N299" s="89"/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  <c r="Y299" s="117"/>
      <c r="Z299" s="117"/>
      <c r="AA299" s="117"/>
      <c r="AB299" s="117"/>
      <c r="AC299" s="117"/>
      <c r="AD299" s="117"/>
      <c r="AE299" s="117"/>
      <c r="AF299" s="117"/>
      <c r="AG299" s="117"/>
      <c r="AH299" s="117"/>
      <c r="AI299" s="117"/>
      <c r="AJ299" s="117"/>
      <c r="AK299" s="117"/>
    </row>
    <row r="300" spans="1:37" s="53" customFormat="1" ht="14.25" x14ac:dyDescent="0.2">
      <c r="A300" s="87" t="s">
        <v>419</v>
      </c>
      <c r="B300" s="87" t="s">
        <v>418</v>
      </c>
      <c r="C300" s="98">
        <v>109.52464000000001</v>
      </c>
      <c r="D300" s="98">
        <v>44.027830000000002</v>
      </c>
      <c r="E300" s="98">
        <v>69.616869999999992</v>
      </c>
      <c r="F300" s="98">
        <v>69.616869999999992</v>
      </c>
      <c r="G300" s="98">
        <v>69.616869999999992</v>
      </c>
      <c r="H300" s="57">
        <v>70.476300000000009</v>
      </c>
      <c r="I300" s="57">
        <v>109.64734</v>
      </c>
      <c r="J300" s="57">
        <v>396.49497000000002</v>
      </c>
      <c r="K300" s="57">
        <v>396.49496999999997</v>
      </c>
      <c r="L300" s="57">
        <v>396.49496999999997</v>
      </c>
      <c r="M300" s="116"/>
      <c r="N300" s="89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116"/>
      <c r="AC300" s="116"/>
      <c r="AD300" s="116"/>
      <c r="AE300" s="116"/>
      <c r="AF300" s="116"/>
      <c r="AG300" s="116"/>
      <c r="AH300" s="116"/>
      <c r="AI300" s="116"/>
      <c r="AJ300" s="116"/>
      <c r="AK300" s="116"/>
    </row>
    <row r="301" spans="1:37" ht="14.25" x14ac:dyDescent="0.2">
      <c r="A301" s="112" t="s">
        <v>417</v>
      </c>
      <c r="B301" s="112" t="s">
        <v>416</v>
      </c>
      <c r="C301" s="113">
        <v>851.30817000000002</v>
      </c>
      <c r="D301" s="113">
        <v>845.14747</v>
      </c>
      <c r="E301" s="113">
        <v>412.71360999999996</v>
      </c>
      <c r="F301" s="113">
        <v>412.71360999999996</v>
      </c>
      <c r="G301" s="113">
        <v>412.71360999999996</v>
      </c>
      <c r="H301" s="61">
        <v>1930.4420700000001</v>
      </c>
      <c r="I301" s="61">
        <v>1407.0014099999999</v>
      </c>
      <c r="J301" s="61">
        <v>1743.8002799999999</v>
      </c>
      <c r="K301" s="61">
        <v>1743.8002799999999</v>
      </c>
      <c r="L301" s="61">
        <v>1743.8002799999999</v>
      </c>
      <c r="M301" s="117"/>
      <c r="N301" s="89"/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  <c r="Y301" s="117"/>
      <c r="Z301" s="117"/>
      <c r="AA301" s="117"/>
      <c r="AB301" s="117"/>
      <c r="AC301" s="117"/>
      <c r="AD301" s="117"/>
      <c r="AE301" s="117"/>
      <c r="AF301" s="117"/>
      <c r="AG301" s="117"/>
      <c r="AH301" s="117"/>
      <c r="AI301" s="117"/>
      <c r="AJ301" s="117"/>
      <c r="AK301" s="117"/>
    </row>
    <row r="302" spans="1:37" ht="14.25" x14ac:dyDescent="0.2">
      <c r="A302" s="87" t="s">
        <v>415</v>
      </c>
      <c r="B302" s="87" t="s">
        <v>414</v>
      </c>
      <c r="C302" s="98">
        <v>1075.1876399999999</v>
      </c>
      <c r="D302" s="98">
        <v>1122.16257</v>
      </c>
      <c r="E302" s="98">
        <v>1456.8448899999999</v>
      </c>
      <c r="F302" s="98">
        <v>1456.2448899999999</v>
      </c>
      <c r="G302" s="98">
        <v>1456.2448899999999</v>
      </c>
      <c r="H302" s="57">
        <v>1259.18678</v>
      </c>
      <c r="I302" s="57">
        <v>1532.97901</v>
      </c>
      <c r="J302" s="57">
        <v>1599.5471</v>
      </c>
      <c r="K302" s="57">
        <v>1593.5471</v>
      </c>
      <c r="L302" s="57">
        <v>1593.5471</v>
      </c>
      <c r="M302" s="117"/>
      <c r="N302" s="89"/>
      <c r="O302" s="117"/>
      <c r="P302" s="117"/>
      <c r="Q302" s="117"/>
      <c r="R302" s="117"/>
      <c r="S302" s="117"/>
      <c r="T302" s="117"/>
      <c r="U302" s="117"/>
      <c r="V302" s="117"/>
      <c r="W302" s="117"/>
      <c r="X302" s="117"/>
      <c r="Y302" s="117"/>
      <c r="Z302" s="117"/>
      <c r="AA302" s="117"/>
      <c r="AB302" s="117"/>
      <c r="AC302" s="117"/>
      <c r="AD302" s="117"/>
      <c r="AE302" s="117"/>
      <c r="AF302" s="117"/>
      <c r="AG302" s="117"/>
      <c r="AH302" s="117"/>
      <c r="AI302" s="117"/>
      <c r="AJ302" s="117"/>
      <c r="AK302" s="117"/>
    </row>
    <row r="303" spans="1:37" ht="14.25" x14ac:dyDescent="0.2">
      <c r="A303" s="112" t="s">
        <v>413</v>
      </c>
      <c r="B303" s="112" t="s">
        <v>412</v>
      </c>
      <c r="C303" s="113">
        <v>934.91066000000001</v>
      </c>
      <c r="D303" s="113">
        <v>935.61219000000006</v>
      </c>
      <c r="E303" s="113">
        <v>809.05739000000005</v>
      </c>
      <c r="F303" s="113">
        <v>807.53849000000002</v>
      </c>
      <c r="G303" s="113">
        <v>807.53849000000002</v>
      </c>
      <c r="H303" s="61">
        <v>1084.3483000000001</v>
      </c>
      <c r="I303" s="61">
        <v>1201.23981</v>
      </c>
      <c r="J303" s="61">
        <v>1211.93191</v>
      </c>
      <c r="K303" s="61">
        <v>1208.40941</v>
      </c>
      <c r="L303" s="61">
        <v>1208.40941</v>
      </c>
      <c r="M303" s="117"/>
      <c r="N303" s="89"/>
      <c r="O303" s="117"/>
      <c r="P303" s="117"/>
      <c r="Q303" s="117"/>
      <c r="R303" s="117"/>
      <c r="S303" s="117"/>
      <c r="T303" s="117"/>
      <c r="U303" s="117"/>
      <c r="V303" s="117"/>
      <c r="W303" s="117"/>
      <c r="X303" s="117"/>
      <c r="Y303" s="117"/>
      <c r="Z303" s="117"/>
      <c r="AA303" s="117"/>
      <c r="AB303" s="117"/>
      <c r="AC303" s="117"/>
      <c r="AD303" s="117"/>
      <c r="AE303" s="117"/>
      <c r="AF303" s="117"/>
      <c r="AG303" s="117"/>
      <c r="AH303" s="117"/>
      <c r="AI303" s="117"/>
      <c r="AJ303" s="117"/>
      <c r="AK303" s="117"/>
    </row>
    <row r="304" spans="1:37" s="53" customFormat="1" ht="14.25" x14ac:dyDescent="0.2">
      <c r="A304" s="87" t="s">
        <v>411</v>
      </c>
      <c r="B304" s="87" t="s">
        <v>410</v>
      </c>
      <c r="C304" s="98">
        <v>23.853450000000002</v>
      </c>
      <c r="D304" s="98">
        <v>20.359919999999999</v>
      </c>
      <c r="E304" s="98">
        <v>21.443830000000002</v>
      </c>
      <c r="F304" s="98">
        <v>21.443830000000002</v>
      </c>
      <c r="G304" s="98">
        <v>21.443830000000002</v>
      </c>
      <c r="H304" s="57">
        <v>23.29618</v>
      </c>
      <c r="I304" s="57">
        <v>23.52262</v>
      </c>
      <c r="J304" s="57">
        <v>24.320789999999999</v>
      </c>
      <c r="K304" s="57">
        <v>24.304790000000001</v>
      </c>
      <c r="L304" s="57">
        <v>24.304790000000001</v>
      </c>
      <c r="M304" s="116"/>
      <c r="N304" s="89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  <c r="AB304" s="116"/>
      <c r="AC304" s="116"/>
      <c r="AD304" s="116"/>
      <c r="AE304" s="116"/>
      <c r="AF304" s="116"/>
      <c r="AG304" s="116"/>
      <c r="AH304" s="116"/>
      <c r="AI304" s="116"/>
      <c r="AJ304" s="116"/>
      <c r="AK304" s="116"/>
    </row>
    <row r="305" spans="1:37" ht="14.25" x14ac:dyDescent="0.2">
      <c r="A305" s="104" t="s">
        <v>409</v>
      </c>
      <c r="B305" s="104" t="s">
        <v>408</v>
      </c>
      <c r="C305" s="105">
        <v>16.30452</v>
      </c>
      <c r="D305" s="105">
        <v>14.065480000000001</v>
      </c>
      <c r="E305" s="105">
        <v>13.880510000000001</v>
      </c>
      <c r="F305" s="105">
        <v>13.880510000000001</v>
      </c>
      <c r="G305" s="105">
        <v>13.880510000000001</v>
      </c>
      <c r="H305" s="18">
        <v>14.317629999999999</v>
      </c>
      <c r="I305" s="18">
        <v>14.860299999999999</v>
      </c>
      <c r="J305" s="18">
        <v>16.463519999999999</v>
      </c>
      <c r="K305" s="18">
        <v>16.463519999999999</v>
      </c>
      <c r="L305" s="18">
        <v>16.463519999999999</v>
      </c>
      <c r="M305" s="117"/>
      <c r="N305" s="89"/>
      <c r="O305" s="117"/>
      <c r="P305" s="117"/>
      <c r="Q305" s="117"/>
      <c r="R305" s="117"/>
      <c r="S305" s="117"/>
      <c r="T305" s="117"/>
      <c r="U305" s="117"/>
      <c r="V305" s="117"/>
      <c r="W305" s="117"/>
      <c r="X305" s="117"/>
      <c r="Y305" s="117"/>
      <c r="Z305" s="117"/>
      <c r="AA305" s="117"/>
      <c r="AB305" s="117"/>
      <c r="AC305" s="117"/>
      <c r="AD305" s="117"/>
      <c r="AE305" s="117"/>
      <c r="AF305" s="117"/>
      <c r="AG305" s="117"/>
      <c r="AH305" s="117"/>
      <c r="AI305" s="117"/>
      <c r="AJ305" s="117"/>
      <c r="AK305" s="117"/>
    </row>
    <row r="306" spans="1:37" s="53" customFormat="1" ht="14.25" x14ac:dyDescent="0.2">
      <c r="A306" s="87" t="s">
        <v>407</v>
      </c>
      <c r="B306" s="87" t="s">
        <v>406</v>
      </c>
      <c r="C306" s="98"/>
      <c r="D306" s="98">
        <v>0.32363999999999998</v>
      </c>
      <c r="E306" s="98">
        <v>0.39083999999999997</v>
      </c>
      <c r="F306" s="98">
        <v>0.39083999999999997</v>
      </c>
      <c r="G306" s="98">
        <v>0.39083999999999997</v>
      </c>
      <c r="H306" s="57">
        <v>0.56161000000000005</v>
      </c>
      <c r="I306" s="57">
        <v>0.60553000000000001</v>
      </c>
      <c r="J306" s="57">
        <v>0.51615</v>
      </c>
      <c r="K306" s="57">
        <v>0.51615</v>
      </c>
      <c r="L306" s="57">
        <v>0.51615</v>
      </c>
      <c r="M306" s="116"/>
      <c r="N306" s="89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  <c r="AB306" s="116"/>
      <c r="AC306" s="116"/>
      <c r="AD306" s="116"/>
      <c r="AE306" s="116"/>
      <c r="AF306" s="116"/>
      <c r="AG306" s="116"/>
      <c r="AH306" s="116"/>
      <c r="AI306" s="116"/>
      <c r="AJ306" s="116"/>
      <c r="AK306" s="116"/>
    </row>
    <row r="307" spans="1:37" ht="14.25" x14ac:dyDescent="0.2">
      <c r="A307" s="112" t="s">
        <v>405</v>
      </c>
      <c r="B307" s="112" t="s">
        <v>404</v>
      </c>
      <c r="C307" s="113">
        <v>41.231490000000001</v>
      </c>
      <c r="D307" s="113">
        <v>41.964060000000003</v>
      </c>
      <c r="E307" s="113">
        <v>41.206379999999996</v>
      </c>
      <c r="F307" s="113">
        <v>41.175190000000001</v>
      </c>
      <c r="G307" s="113">
        <v>41.175190000000001</v>
      </c>
      <c r="H307" s="61">
        <v>34.948620000000005</v>
      </c>
      <c r="I307" s="61">
        <v>37.11045</v>
      </c>
      <c r="J307" s="61">
        <v>36.868810000000003</v>
      </c>
      <c r="K307" s="61">
        <v>36.829509999999999</v>
      </c>
      <c r="L307" s="61">
        <v>36.829509999999999</v>
      </c>
      <c r="M307" s="117"/>
      <c r="N307" s="89"/>
      <c r="O307" s="117"/>
      <c r="P307" s="117"/>
      <c r="Q307" s="117"/>
      <c r="R307" s="117"/>
      <c r="S307" s="117"/>
      <c r="T307" s="117"/>
      <c r="U307" s="117"/>
      <c r="V307" s="117"/>
      <c r="W307" s="117"/>
      <c r="X307" s="117"/>
      <c r="Y307" s="117"/>
      <c r="Z307" s="117"/>
      <c r="AA307" s="117"/>
      <c r="AB307" s="117"/>
      <c r="AC307" s="117"/>
      <c r="AD307" s="117"/>
      <c r="AE307" s="117"/>
      <c r="AF307" s="117"/>
      <c r="AG307" s="117"/>
      <c r="AH307" s="117"/>
      <c r="AI307" s="117"/>
      <c r="AJ307" s="117"/>
      <c r="AK307" s="117"/>
    </row>
    <row r="308" spans="1:37" s="53" customFormat="1" ht="14.25" x14ac:dyDescent="0.2">
      <c r="A308" s="87" t="s">
        <v>403</v>
      </c>
      <c r="B308" s="87" t="s">
        <v>402</v>
      </c>
      <c r="C308" s="98"/>
      <c r="D308" s="98">
        <v>0.63536000000000004</v>
      </c>
      <c r="E308" s="98">
        <v>0.58466999999999991</v>
      </c>
      <c r="F308" s="98">
        <v>0.58466999999999991</v>
      </c>
      <c r="G308" s="98">
        <v>0.58466999999999991</v>
      </c>
      <c r="H308" s="57">
        <v>0.66012000000000004</v>
      </c>
      <c r="I308" s="57">
        <v>0.65529999999999999</v>
      </c>
      <c r="J308" s="57">
        <v>2.6871800000000001</v>
      </c>
      <c r="K308" s="57">
        <v>2.6871799999999997</v>
      </c>
      <c r="L308" s="57">
        <v>2.6871799999999997</v>
      </c>
      <c r="M308" s="116"/>
      <c r="N308" s="89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  <c r="AA308" s="116"/>
      <c r="AB308" s="116"/>
      <c r="AC308" s="116"/>
      <c r="AD308" s="116"/>
      <c r="AE308" s="116"/>
      <c r="AF308" s="116"/>
      <c r="AG308" s="116"/>
      <c r="AH308" s="116"/>
      <c r="AI308" s="116"/>
      <c r="AJ308" s="116"/>
      <c r="AK308" s="116"/>
    </row>
    <row r="309" spans="1:37" ht="14.25" x14ac:dyDescent="0.2">
      <c r="A309" s="112" t="s">
        <v>401</v>
      </c>
      <c r="B309" s="112" t="s">
        <v>400</v>
      </c>
      <c r="C309" s="113">
        <v>74.881119999999996</v>
      </c>
      <c r="D309" s="113">
        <v>75.278909999999996</v>
      </c>
      <c r="E309" s="113">
        <v>86.529499999999999</v>
      </c>
      <c r="F309" s="113">
        <v>86.529499999999999</v>
      </c>
      <c r="G309" s="113">
        <v>86.529499999999999</v>
      </c>
      <c r="H309" s="61">
        <v>84.788269999999997</v>
      </c>
      <c r="I309" s="61">
        <v>85.862279999999998</v>
      </c>
      <c r="J309" s="61">
        <v>93.163629999999998</v>
      </c>
      <c r="K309" s="61">
        <v>92.932630000000003</v>
      </c>
      <c r="L309" s="61">
        <v>92.932630000000003</v>
      </c>
      <c r="M309" s="117"/>
      <c r="N309" s="89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/>
      <c r="AE309" s="117"/>
      <c r="AF309" s="117"/>
      <c r="AG309" s="117"/>
      <c r="AH309" s="117"/>
      <c r="AI309" s="117"/>
      <c r="AJ309" s="117"/>
      <c r="AK309" s="117"/>
    </row>
    <row r="310" spans="1:37" s="53" customFormat="1" ht="14.25" x14ac:dyDescent="0.2">
      <c r="A310" s="87" t="s">
        <v>399</v>
      </c>
      <c r="B310" s="87" t="s">
        <v>398</v>
      </c>
      <c r="C310" s="98"/>
      <c r="D310" s="98">
        <v>1.5012300000000001</v>
      </c>
      <c r="E310" s="98">
        <v>1.4680799999999998</v>
      </c>
      <c r="F310" s="98">
        <v>1.4680799999999998</v>
      </c>
      <c r="G310" s="98">
        <v>1.4680799999999998</v>
      </c>
      <c r="H310" s="57">
        <v>1.6222699999999999</v>
      </c>
      <c r="I310" s="57">
        <v>1.7175</v>
      </c>
      <c r="J310" s="57">
        <v>1.76285</v>
      </c>
      <c r="K310" s="57">
        <v>1.7628499999999998</v>
      </c>
      <c r="L310" s="57">
        <v>1.7628499999999998</v>
      </c>
      <c r="M310" s="116"/>
      <c r="N310" s="89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  <c r="AA310" s="116"/>
      <c r="AB310" s="116"/>
      <c r="AC310" s="116"/>
      <c r="AD310" s="116"/>
      <c r="AE310" s="116"/>
      <c r="AF310" s="116"/>
      <c r="AG310" s="116"/>
      <c r="AH310" s="116"/>
      <c r="AI310" s="116"/>
      <c r="AJ310" s="116"/>
      <c r="AK310" s="116"/>
    </row>
    <row r="311" spans="1:37" ht="14.25" x14ac:dyDescent="0.2">
      <c r="A311" s="112" t="s">
        <v>397</v>
      </c>
      <c r="B311" s="112" t="s">
        <v>396</v>
      </c>
      <c r="C311" s="113">
        <v>205.61066</v>
      </c>
      <c r="D311" s="113">
        <v>176.73299</v>
      </c>
      <c r="E311" s="113">
        <v>167.49468999999999</v>
      </c>
      <c r="F311" s="113">
        <v>166.99468999999999</v>
      </c>
      <c r="G311" s="113">
        <v>166.99468999999999</v>
      </c>
      <c r="H311" s="61">
        <v>176.92145000000002</v>
      </c>
      <c r="I311" s="61">
        <v>292.22395</v>
      </c>
      <c r="J311" s="61">
        <v>265.69036</v>
      </c>
      <c r="K311" s="61">
        <v>264.69036</v>
      </c>
      <c r="L311" s="61">
        <v>264.69036</v>
      </c>
      <c r="M311" s="117"/>
      <c r="N311" s="89"/>
      <c r="O311" s="117"/>
      <c r="P311" s="117"/>
      <c r="Q311" s="117"/>
      <c r="R311" s="117"/>
      <c r="S311" s="117"/>
      <c r="T311" s="117"/>
      <c r="U311" s="117"/>
      <c r="V311" s="117"/>
      <c r="W311" s="117"/>
      <c r="X311" s="117"/>
      <c r="Y311" s="117"/>
      <c r="Z311" s="117"/>
      <c r="AA311" s="117"/>
      <c r="AB311" s="117"/>
      <c r="AC311" s="117"/>
      <c r="AD311" s="117"/>
      <c r="AE311" s="117"/>
      <c r="AF311" s="117"/>
      <c r="AG311" s="117"/>
      <c r="AH311" s="117"/>
      <c r="AI311" s="117"/>
      <c r="AJ311" s="117"/>
      <c r="AK311" s="117"/>
    </row>
    <row r="312" spans="1:37" s="53" customFormat="1" ht="14.25" x14ac:dyDescent="0.2">
      <c r="A312" s="87" t="s">
        <v>395</v>
      </c>
      <c r="B312" s="87" t="s">
        <v>394</v>
      </c>
      <c r="C312" s="98">
        <v>18.481990000000003</v>
      </c>
      <c r="D312" s="98">
        <v>16.533740000000002</v>
      </c>
      <c r="E312" s="98">
        <v>20.832429999999999</v>
      </c>
      <c r="F312" s="98">
        <v>20.692430000000002</v>
      </c>
      <c r="G312" s="98">
        <v>20.692430000000002</v>
      </c>
      <c r="H312" s="57">
        <v>18.64198</v>
      </c>
      <c r="I312" s="57">
        <v>16.749839999999999</v>
      </c>
      <c r="J312" s="57">
        <v>25.174880000000002</v>
      </c>
      <c r="K312" s="57">
        <v>25.174880000000002</v>
      </c>
      <c r="L312" s="57">
        <v>25.174880000000002</v>
      </c>
      <c r="M312" s="116"/>
      <c r="N312" s="89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  <c r="AA312" s="116"/>
      <c r="AB312" s="116"/>
      <c r="AC312" s="116"/>
      <c r="AD312" s="116"/>
      <c r="AE312" s="116"/>
      <c r="AF312" s="116"/>
      <c r="AG312" s="116"/>
      <c r="AH312" s="116"/>
      <c r="AI312" s="116"/>
      <c r="AJ312" s="116"/>
      <c r="AK312" s="116"/>
    </row>
    <row r="313" spans="1:37" ht="14.25" x14ac:dyDescent="0.2">
      <c r="A313" s="112" t="s">
        <v>393</v>
      </c>
      <c r="B313" s="112" t="s">
        <v>392</v>
      </c>
      <c r="C313" s="113">
        <v>197.34997000000001</v>
      </c>
      <c r="D313" s="113">
        <v>171.85416000000001</v>
      </c>
      <c r="E313" s="113">
        <v>174.73373999999998</v>
      </c>
      <c r="F313" s="113">
        <v>52.492640000000002</v>
      </c>
      <c r="G313" s="113">
        <v>52.492640000000002</v>
      </c>
      <c r="H313" s="61">
        <v>192.08179000000001</v>
      </c>
      <c r="I313" s="61">
        <v>221.86102</v>
      </c>
      <c r="J313" s="61">
        <v>285.05302</v>
      </c>
      <c r="K313" s="61">
        <v>285.05302</v>
      </c>
      <c r="L313" s="61">
        <v>285.05302</v>
      </c>
      <c r="M313" s="117"/>
      <c r="N313" s="89"/>
      <c r="O313" s="117"/>
      <c r="P313" s="117"/>
      <c r="Q313" s="117"/>
      <c r="R313" s="117"/>
      <c r="S313" s="117"/>
      <c r="T313" s="117"/>
      <c r="U313" s="117"/>
      <c r="V313" s="117"/>
      <c r="W313" s="117"/>
      <c r="X313" s="117"/>
      <c r="Y313" s="117"/>
      <c r="Z313" s="117"/>
      <c r="AA313" s="117"/>
      <c r="AB313" s="117"/>
      <c r="AC313" s="117"/>
      <c r="AD313" s="117"/>
      <c r="AE313" s="117"/>
      <c r="AF313" s="117"/>
      <c r="AG313" s="117"/>
      <c r="AH313" s="117"/>
      <c r="AI313" s="117"/>
      <c r="AJ313" s="117"/>
      <c r="AK313" s="117"/>
    </row>
    <row r="314" spans="1:37" s="53" customFormat="1" ht="14.25" x14ac:dyDescent="0.2">
      <c r="A314" s="87" t="s">
        <v>391</v>
      </c>
      <c r="B314" s="87" t="s">
        <v>390</v>
      </c>
      <c r="C314" s="98">
        <v>91.707429999999988</v>
      </c>
      <c r="D314" s="98">
        <v>94.644139999999993</v>
      </c>
      <c r="E314" s="98">
        <v>99.10463</v>
      </c>
      <c r="F314" s="98">
        <v>98.684629999999999</v>
      </c>
      <c r="G314" s="98">
        <v>98.684629999999999</v>
      </c>
      <c r="H314" s="57">
        <v>92.418789999999987</v>
      </c>
      <c r="I314" s="57">
        <v>98.277000000000001</v>
      </c>
      <c r="J314" s="57">
        <v>96.655450000000002</v>
      </c>
      <c r="K314" s="57">
        <v>96.655450000000002</v>
      </c>
      <c r="L314" s="57">
        <v>96.655450000000002</v>
      </c>
      <c r="M314" s="116"/>
      <c r="N314" s="89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  <c r="AA314" s="116"/>
      <c r="AB314" s="116"/>
      <c r="AC314" s="116"/>
      <c r="AD314" s="116"/>
      <c r="AE314" s="116"/>
      <c r="AF314" s="116"/>
      <c r="AG314" s="116"/>
      <c r="AH314" s="116"/>
      <c r="AI314" s="116"/>
      <c r="AJ314" s="116"/>
      <c r="AK314" s="116"/>
    </row>
    <row r="315" spans="1:37" ht="14.25" x14ac:dyDescent="0.2">
      <c r="A315" s="112" t="s">
        <v>389</v>
      </c>
      <c r="B315" s="112" t="s">
        <v>388</v>
      </c>
      <c r="C315" s="113"/>
      <c r="D315" s="113"/>
      <c r="E315" s="113"/>
      <c r="F315" s="113"/>
      <c r="G315" s="113"/>
      <c r="H315" s="61">
        <v>19.011620000000001</v>
      </c>
      <c r="I315" s="61">
        <v>55.798569999999998</v>
      </c>
      <c r="J315" s="61">
        <v>71.645079999999993</v>
      </c>
      <c r="K315" s="61">
        <v>71.645080000000007</v>
      </c>
      <c r="L315" s="61">
        <v>71.645080000000007</v>
      </c>
      <c r="M315" s="117"/>
      <c r="N315" s="89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117"/>
      <c r="AA315" s="117"/>
      <c r="AB315" s="117"/>
      <c r="AC315" s="117"/>
      <c r="AD315" s="117"/>
      <c r="AE315" s="117"/>
      <c r="AF315" s="117"/>
      <c r="AG315" s="117"/>
      <c r="AH315" s="117"/>
      <c r="AI315" s="117"/>
      <c r="AJ315" s="117"/>
      <c r="AK315" s="117"/>
    </row>
    <row r="316" spans="1:37" ht="14.25" x14ac:dyDescent="0.2">
      <c r="A316" s="87" t="s">
        <v>387</v>
      </c>
      <c r="B316" s="87" t="s">
        <v>386</v>
      </c>
      <c r="C316" s="98">
        <v>50.851819999999996</v>
      </c>
      <c r="D316" s="98">
        <v>27.641500000000001</v>
      </c>
      <c r="E316" s="98">
        <v>27.88869</v>
      </c>
      <c r="F316" s="98">
        <v>27.88869</v>
      </c>
      <c r="G316" s="98">
        <v>27.88869</v>
      </c>
      <c r="H316" s="57">
        <v>27.282970000000002</v>
      </c>
      <c r="I316" s="57">
        <v>19.895910000000001</v>
      </c>
      <c r="J316" s="57">
        <v>28.64715</v>
      </c>
      <c r="K316" s="57">
        <v>28.64715</v>
      </c>
      <c r="L316" s="57">
        <v>28.64715</v>
      </c>
      <c r="M316" s="117"/>
      <c r="N316" s="89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117"/>
      <c r="AA316" s="117"/>
      <c r="AB316" s="117"/>
      <c r="AC316" s="117"/>
      <c r="AD316" s="117"/>
      <c r="AE316" s="117"/>
      <c r="AF316" s="117"/>
      <c r="AG316" s="117"/>
      <c r="AH316" s="117"/>
      <c r="AI316" s="117"/>
      <c r="AJ316" s="117"/>
      <c r="AK316" s="117"/>
    </row>
    <row r="317" spans="1:37" ht="14.25" x14ac:dyDescent="0.2">
      <c r="A317" s="112" t="s">
        <v>385</v>
      </c>
      <c r="B317" s="112" t="s">
        <v>384</v>
      </c>
      <c r="C317" s="113"/>
      <c r="D317" s="113"/>
      <c r="E317" s="113"/>
      <c r="F317" s="113"/>
      <c r="G317" s="113"/>
      <c r="H317" s="61">
        <v>46.762</v>
      </c>
      <c r="I317" s="61">
        <v>35.08361</v>
      </c>
      <c r="J317" s="61">
        <v>332.13317999999998</v>
      </c>
      <c r="K317" s="61">
        <v>332.13317999999998</v>
      </c>
      <c r="L317" s="61">
        <v>332.13317999999998</v>
      </c>
      <c r="M317" s="117"/>
      <c r="N317" s="89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117"/>
      <c r="AA317" s="117"/>
      <c r="AB317" s="117"/>
      <c r="AC317" s="117"/>
      <c r="AD317" s="117"/>
      <c r="AE317" s="117"/>
      <c r="AF317" s="117"/>
      <c r="AG317" s="117"/>
      <c r="AH317" s="117"/>
      <c r="AI317" s="117"/>
      <c r="AJ317" s="117"/>
      <c r="AK317" s="117"/>
    </row>
    <row r="318" spans="1:37" ht="15" thickBot="1" x14ac:dyDescent="0.25">
      <c r="A318" s="87" t="s">
        <v>383</v>
      </c>
      <c r="B318" s="87" t="s">
        <v>382</v>
      </c>
      <c r="C318" s="98">
        <v>30</v>
      </c>
      <c r="D318" s="98">
        <v>30</v>
      </c>
      <c r="E318" s="98">
        <v>45.000500000000002</v>
      </c>
      <c r="F318" s="98">
        <v>45.000500000000002</v>
      </c>
      <c r="G318" s="98">
        <v>45.000500000000002</v>
      </c>
      <c r="H318" s="57"/>
      <c r="I318" s="57"/>
      <c r="J318" s="57"/>
      <c r="K318" s="57"/>
      <c r="L318" s="57"/>
      <c r="M318" s="117"/>
      <c r="N318" s="89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D318" s="117"/>
      <c r="AE318" s="117"/>
      <c r="AF318" s="117"/>
      <c r="AG318" s="117"/>
      <c r="AH318" s="117"/>
      <c r="AI318" s="117"/>
      <c r="AJ318" s="117"/>
      <c r="AK318" s="117"/>
    </row>
    <row r="319" spans="1:37" ht="15" thickBot="1" x14ac:dyDescent="0.25">
      <c r="A319" s="49"/>
      <c r="B319" s="58" t="s">
        <v>120</v>
      </c>
      <c r="C319" s="95">
        <f t="shared" ref="C319:G319" si="35">SUM(C296:C318)</f>
        <v>6048.9719600000008</v>
      </c>
      <c r="D319" s="95">
        <f t="shared" si="35"/>
        <v>5453.1443100000006</v>
      </c>
      <c r="E319" s="95">
        <f t="shared" si="35"/>
        <v>5656.5084399999978</v>
      </c>
      <c r="F319" s="95">
        <f t="shared" si="35"/>
        <v>5436.9278899999999</v>
      </c>
      <c r="G319" s="95">
        <f t="shared" si="35"/>
        <v>5436.9278899999999</v>
      </c>
      <c r="H319" s="95">
        <f>SUM(H279:H318)</f>
        <v>11473.421399999997</v>
      </c>
      <c r="I319" s="95">
        <f>SUM(I279:I318)</f>
        <v>11842.66013</v>
      </c>
      <c r="J319" s="95">
        <f>SUM(J279:J318)</f>
        <v>12609.089579999998</v>
      </c>
      <c r="K319" s="95">
        <f>SUM(K279:K318)</f>
        <v>12578.458500000001</v>
      </c>
      <c r="L319" s="95">
        <f>SUM(L279:L318)</f>
        <v>12577.79845</v>
      </c>
      <c r="M319" s="117"/>
      <c r="N319" s="89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117"/>
      <c r="AA319" s="117"/>
      <c r="AB319" s="117"/>
      <c r="AC319" s="117"/>
      <c r="AD319" s="117"/>
      <c r="AE319" s="117"/>
      <c r="AF319" s="117"/>
      <c r="AG319" s="117"/>
      <c r="AH319" s="117"/>
      <c r="AI319" s="117"/>
      <c r="AJ319" s="117"/>
      <c r="AK319" s="117"/>
    </row>
    <row r="320" spans="1:37" ht="24" x14ac:dyDescent="0.2">
      <c r="A320" s="90" t="s">
        <v>381</v>
      </c>
      <c r="B320" s="90" t="s">
        <v>380</v>
      </c>
      <c r="C320" s="97"/>
      <c r="D320" s="97"/>
      <c r="E320" s="97"/>
      <c r="F320" s="97"/>
      <c r="G320" s="97"/>
      <c r="H320" s="56">
        <v>15</v>
      </c>
      <c r="I320" s="56">
        <v>2.9700799999999998</v>
      </c>
      <c r="J320" s="56">
        <v>2.5801699999999999</v>
      </c>
      <c r="K320" s="56">
        <v>2.5801699999999999</v>
      </c>
      <c r="L320" s="56">
        <v>2.5801699999999999</v>
      </c>
      <c r="M320" s="117"/>
      <c r="N320" s="89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117"/>
      <c r="AA320" s="117"/>
      <c r="AB320" s="117"/>
      <c r="AC320" s="117"/>
      <c r="AD320" s="117"/>
      <c r="AE320" s="117"/>
      <c r="AF320" s="117"/>
      <c r="AG320" s="117"/>
      <c r="AH320" s="117"/>
      <c r="AI320" s="117"/>
      <c r="AJ320" s="117"/>
      <c r="AK320" s="117"/>
    </row>
    <row r="321" spans="1:37" ht="24" x14ac:dyDescent="0.2">
      <c r="A321" s="87" t="s">
        <v>379</v>
      </c>
      <c r="B321" s="87" t="s">
        <v>378</v>
      </c>
      <c r="C321" s="98"/>
      <c r="D321" s="98"/>
      <c r="E321" s="98"/>
      <c r="F321" s="98"/>
      <c r="G321" s="98"/>
      <c r="H321" s="57">
        <v>15</v>
      </c>
      <c r="I321" s="57">
        <v>24.47804</v>
      </c>
      <c r="J321" s="57">
        <v>30.28454</v>
      </c>
      <c r="K321" s="57">
        <v>30.28454</v>
      </c>
      <c r="L321" s="57">
        <v>30.28454</v>
      </c>
      <c r="M321" s="117"/>
      <c r="N321" s="89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117"/>
      <c r="AA321" s="117"/>
      <c r="AB321" s="117"/>
      <c r="AC321" s="117"/>
      <c r="AD321" s="117"/>
      <c r="AE321" s="117"/>
      <c r="AF321" s="117"/>
      <c r="AG321" s="117"/>
      <c r="AH321" s="117"/>
      <c r="AI321" s="117"/>
      <c r="AJ321" s="117"/>
      <c r="AK321" s="117"/>
    </row>
    <row r="322" spans="1:37" ht="24" x14ac:dyDescent="0.2">
      <c r="A322" s="90" t="s">
        <v>377</v>
      </c>
      <c r="B322" s="90" t="s">
        <v>376</v>
      </c>
      <c r="C322" s="97"/>
      <c r="D322" s="97"/>
      <c r="E322" s="97"/>
      <c r="F322" s="97"/>
      <c r="G322" s="97"/>
      <c r="H322" s="56">
        <v>336</v>
      </c>
      <c r="I322" s="56">
        <v>386.1</v>
      </c>
      <c r="J322" s="56">
        <v>233.39317</v>
      </c>
      <c r="K322" s="56">
        <v>233.39317000000003</v>
      </c>
      <c r="L322" s="56">
        <v>233.39317000000003</v>
      </c>
      <c r="M322" s="117"/>
      <c r="N322" s="89"/>
      <c r="O322" s="117"/>
      <c r="P322" s="117"/>
      <c r="Q322" s="117"/>
      <c r="R322" s="117"/>
      <c r="S322" s="117"/>
      <c r="T322" s="117"/>
      <c r="U322" s="117"/>
      <c r="V322" s="117"/>
      <c r="W322" s="117"/>
      <c r="X322" s="117"/>
      <c r="Y322" s="117"/>
      <c r="Z322" s="117"/>
      <c r="AA322" s="117"/>
      <c r="AB322" s="117"/>
      <c r="AC322" s="117"/>
      <c r="AD322" s="117"/>
      <c r="AE322" s="117"/>
      <c r="AF322" s="117"/>
      <c r="AG322" s="117"/>
      <c r="AH322" s="117"/>
      <c r="AI322" s="117"/>
      <c r="AJ322" s="117"/>
      <c r="AK322" s="117"/>
    </row>
    <row r="323" spans="1:37" ht="24" x14ac:dyDescent="0.2">
      <c r="A323" s="87" t="s">
        <v>375</v>
      </c>
      <c r="B323" s="87" t="s">
        <v>374</v>
      </c>
      <c r="C323" s="98"/>
      <c r="D323" s="98"/>
      <c r="E323" s="98"/>
      <c r="F323" s="98"/>
      <c r="G323" s="98"/>
      <c r="H323" s="57">
        <v>0</v>
      </c>
      <c r="I323" s="57">
        <v>100</v>
      </c>
      <c r="J323" s="57">
        <v>400</v>
      </c>
      <c r="K323" s="57">
        <v>400</v>
      </c>
      <c r="L323" s="57">
        <v>400</v>
      </c>
      <c r="M323" s="117"/>
      <c r="N323" s="89"/>
      <c r="O323" s="117"/>
      <c r="P323" s="117"/>
      <c r="Q323" s="117"/>
      <c r="R323" s="117"/>
      <c r="S323" s="117"/>
      <c r="T323" s="117"/>
      <c r="U323" s="117"/>
      <c r="V323" s="117"/>
      <c r="W323" s="117"/>
      <c r="X323" s="117"/>
      <c r="Y323" s="117"/>
      <c r="Z323" s="117"/>
      <c r="AA323" s="117"/>
      <c r="AB323" s="117"/>
      <c r="AC323" s="117"/>
      <c r="AD323" s="117"/>
      <c r="AE323" s="117"/>
      <c r="AF323" s="117"/>
      <c r="AG323" s="117"/>
      <c r="AH323" s="117"/>
      <c r="AI323" s="117"/>
      <c r="AJ323" s="117"/>
      <c r="AK323" s="117"/>
    </row>
    <row r="324" spans="1:37" ht="24" x14ac:dyDescent="0.2">
      <c r="A324" s="90" t="s">
        <v>373</v>
      </c>
      <c r="B324" s="90" t="s">
        <v>372</v>
      </c>
      <c r="C324" s="97"/>
      <c r="D324" s="97"/>
      <c r="E324" s="97"/>
      <c r="F324" s="97"/>
      <c r="G324" s="97"/>
      <c r="H324" s="56">
        <v>120</v>
      </c>
      <c r="I324" s="56">
        <v>182.09</v>
      </c>
      <c r="J324" s="56">
        <v>2898.67</v>
      </c>
      <c r="K324" s="56">
        <v>2898.67</v>
      </c>
      <c r="L324" s="56">
        <v>2898.67</v>
      </c>
      <c r="M324" s="117"/>
      <c r="N324" s="89"/>
      <c r="O324" s="117"/>
      <c r="P324" s="117"/>
      <c r="Q324" s="117"/>
      <c r="R324" s="117"/>
      <c r="S324" s="117"/>
      <c r="T324" s="117"/>
      <c r="U324" s="117"/>
      <c r="V324" s="117"/>
      <c r="W324" s="117"/>
      <c r="X324" s="117"/>
      <c r="Y324" s="117"/>
      <c r="Z324" s="117"/>
      <c r="AA324" s="117"/>
      <c r="AB324" s="117"/>
      <c r="AC324" s="117"/>
      <c r="AD324" s="117"/>
      <c r="AE324" s="117"/>
      <c r="AF324" s="117"/>
      <c r="AG324" s="117"/>
      <c r="AH324" s="117"/>
      <c r="AI324" s="117"/>
      <c r="AJ324" s="117"/>
      <c r="AK324" s="117"/>
    </row>
    <row r="325" spans="1:37" ht="14.25" x14ac:dyDescent="0.2">
      <c r="A325" s="87" t="s">
        <v>371</v>
      </c>
      <c r="B325" s="87" t="s">
        <v>370</v>
      </c>
      <c r="C325" s="98"/>
      <c r="D325" s="98"/>
      <c r="E325" s="98"/>
      <c r="F325" s="98"/>
      <c r="G325" s="98"/>
      <c r="H325" s="57">
        <v>90</v>
      </c>
      <c r="I325" s="57">
        <v>78</v>
      </c>
      <c r="J325" s="57">
        <v>60</v>
      </c>
      <c r="K325" s="57">
        <v>60</v>
      </c>
      <c r="L325" s="57">
        <v>60</v>
      </c>
      <c r="M325" s="117"/>
      <c r="N325" s="89"/>
      <c r="O325" s="117"/>
      <c r="P325" s="117"/>
      <c r="Q325" s="117"/>
      <c r="R325" s="117"/>
      <c r="S325" s="117"/>
      <c r="T325" s="117"/>
      <c r="U325" s="117"/>
      <c r="V325" s="117"/>
      <c r="W325" s="117"/>
      <c r="X325" s="117"/>
      <c r="Y325" s="117"/>
      <c r="Z325" s="117"/>
      <c r="AA325" s="117"/>
      <c r="AB325" s="117"/>
      <c r="AC325" s="117"/>
      <c r="AD325" s="117"/>
      <c r="AE325" s="117"/>
      <c r="AF325" s="117"/>
      <c r="AG325" s="117"/>
      <c r="AH325" s="117"/>
      <c r="AI325" s="117"/>
      <c r="AJ325" s="117"/>
      <c r="AK325" s="117"/>
    </row>
    <row r="326" spans="1:37" ht="14.25" x14ac:dyDescent="0.2">
      <c r="A326" s="90" t="s">
        <v>369</v>
      </c>
      <c r="B326" s="90" t="s">
        <v>368</v>
      </c>
      <c r="C326" s="97"/>
      <c r="D326" s="97"/>
      <c r="E326" s="97"/>
      <c r="F326" s="97"/>
      <c r="G326" s="97"/>
      <c r="H326" s="56">
        <v>573.79999999999995</v>
      </c>
      <c r="I326" s="56">
        <v>1559</v>
      </c>
      <c r="J326" s="56">
        <v>1322</v>
      </c>
      <c r="K326" s="56">
        <v>1322</v>
      </c>
      <c r="L326" s="56">
        <v>1322</v>
      </c>
      <c r="M326" s="117"/>
      <c r="N326" s="89"/>
      <c r="O326" s="117"/>
      <c r="P326" s="117"/>
      <c r="Q326" s="117"/>
      <c r="R326" s="117"/>
      <c r="S326" s="117"/>
      <c r="T326" s="117"/>
      <c r="U326" s="117"/>
      <c r="V326" s="117"/>
      <c r="W326" s="117"/>
      <c r="X326" s="117"/>
      <c r="Y326" s="117"/>
      <c r="Z326" s="117"/>
      <c r="AA326" s="117"/>
      <c r="AB326" s="117"/>
      <c r="AC326" s="117"/>
      <c r="AD326" s="117"/>
      <c r="AE326" s="117"/>
      <c r="AF326" s="117"/>
      <c r="AG326" s="117"/>
      <c r="AH326" s="117"/>
      <c r="AI326" s="117"/>
      <c r="AJ326" s="117"/>
      <c r="AK326" s="117"/>
    </row>
    <row r="327" spans="1:37" ht="24" x14ac:dyDescent="0.2">
      <c r="A327" s="87" t="s">
        <v>367</v>
      </c>
      <c r="B327" s="87" t="s">
        <v>366</v>
      </c>
      <c r="C327" s="98"/>
      <c r="D327" s="98"/>
      <c r="E327" s="98"/>
      <c r="F327" s="98"/>
      <c r="G327" s="98"/>
      <c r="H327" s="57">
        <v>64.599999999999994</v>
      </c>
      <c r="I327" s="57">
        <v>155</v>
      </c>
      <c r="J327" s="57">
        <v>142</v>
      </c>
      <c r="K327" s="57">
        <v>142</v>
      </c>
      <c r="L327" s="57">
        <v>142</v>
      </c>
      <c r="M327" s="117"/>
      <c r="N327" s="89"/>
      <c r="O327" s="117"/>
      <c r="P327" s="117"/>
      <c r="Q327" s="117"/>
      <c r="R327" s="117"/>
      <c r="S327" s="117"/>
      <c r="T327" s="117"/>
      <c r="U327" s="117"/>
      <c r="V327" s="117"/>
      <c r="W327" s="117"/>
      <c r="X327" s="117"/>
      <c r="Y327" s="117"/>
      <c r="Z327" s="117"/>
      <c r="AA327" s="117"/>
      <c r="AB327" s="117"/>
      <c r="AC327" s="117"/>
      <c r="AD327" s="117"/>
      <c r="AE327" s="117"/>
      <c r="AF327" s="117"/>
      <c r="AG327" s="117"/>
      <c r="AH327" s="117"/>
      <c r="AI327" s="117"/>
      <c r="AJ327" s="117"/>
      <c r="AK327" s="117"/>
    </row>
    <row r="328" spans="1:37" ht="24" x14ac:dyDescent="0.2">
      <c r="A328" s="90" t="s">
        <v>365</v>
      </c>
      <c r="B328" s="90" t="s">
        <v>364</v>
      </c>
      <c r="C328" s="97"/>
      <c r="D328" s="97"/>
      <c r="E328" s="97"/>
      <c r="F328" s="97"/>
      <c r="G328" s="97"/>
      <c r="H328" s="56">
        <v>300</v>
      </c>
      <c r="I328" s="56">
        <v>256</v>
      </c>
      <c r="J328" s="56">
        <v>256</v>
      </c>
      <c r="K328" s="56">
        <v>256</v>
      </c>
      <c r="L328" s="56">
        <v>256</v>
      </c>
      <c r="M328" s="117"/>
      <c r="N328" s="89"/>
      <c r="O328" s="117"/>
      <c r="P328" s="117"/>
      <c r="Q328" s="117"/>
      <c r="R328" s="117"/>
      <c r="S328" s="117"/>
      <c r="T328" s="117"/>
      <c r="U328" s="117"/>
      <c r="V328" s="117"/>
      <c r="W328" s="117"/>
      <c r="X328" s="117"/>
      <c r="Y328" s="117"/>
      <c r="Z328" s="117"/>
      <c r="AA328" s="117"/>
      <c r="AB328" s="117"/>
      <c r="AC328" s="117"/>
      <c r="AD328" s="117"/>
      <c r="AE328" s="117"/>
      <c r="AF328" s="117"/>
      <c r="AG328" s="117"/>
      <c r="AH328" s="117"/>
      <c r="AI328" s="117"/>
      <c r="AJ328" s="117"/>
      <c r="AK328" s="117"/>
    </row>
    <row r="329" spans="1:37" ht="24" x14ac:dyDescent="0.2">
      <c r="A329" s="87" t="s">
        <v>363</v>
      </c>
      <c r="B329" s="87" t="s">
        <v>362</v>
      </c>
      <c r="C329" s="98"/>
      <c r="D329" s="98"/>
      <c r="E329" s="98"/>
      <c r="F329" s="98"/>
      <c r="G329" s="98"/>
      <c r="H329" s="57">
        <v>175</v>
      </c>
      <c r="I329" s="57">
        <v>150</v>
      </c>
      <c r="J329" s="57">
        <v>155</v>
      </c>
      <c r="K329" s="57">
        <v>155</v>
      </c>
      <c r="L329" s="57">
        <v>155</v>
      </c>
      <c r="M329" s="117"/>
      <c r="N329" s="89"/>
      <c r="O329" s="117"/>
      <c r="P329" s="117"/>
      <c r="Q329" s="117"/>
      <c r="R329" s="117"/>
      <c r="S329" s="117"/>
      <c r="T329" s="117"/>
      <c r="U329" s="117"/>
      <c r="V329" s="117"/>
      <c r="W329" s="117"/>
      <c r="X329" s="117"/>
      <c r="Y329" s="117"/>
      <c r="Z329" s="117"/>
      <c r="AA329" s="117"/>
      <c r="AB329" s="117"/>
      <c r="AC329" s="117"/>
      <c r="AD329" s="117"/>
      <c r="AE329" s="117"/>
      <c r="AF329" s="117"/>
      <c r="AG329" s="117"/>
      <c r="AH329" s="117"/>
      <c r="AI329" s="117"/>
      <c r="AJ329" s="117"/>
      <c r="AK329" s="117"/>
    </row>
    <row r="330" spans="1:37" ht="14.25" x14ac:dyDescent="0.2">
      <c r="A330" s="90" t="s">
        <v>361</v>
      </c>
      <c r="B330" s="90" t="s">
        <v>360</v>
      </c>
      <c r="C330" s="97"/>
      <c r="D330" s="97"/>
      <c r="E330" s="97"/>
      <c r="F330" s="97"/>
      <c r="G330" s="97"/>
      <c r="H330" s="56">
        <v>30</v>
      </c>
      <c r="I330" s="56">
        <v>40</v>
      </c>
      <c r="J330" s="56">
        <v>10</v>
      </c>
      <c r="K330" s="56">
        <v>10</v>
      </c>
      <c r="L330" s="56">
        <v>10</v>
      </c>
      <c r="M330" s="117"/>
      <c r="N330" s="89"/>
      <c r="O330" s="117"/>
      <c r="P330" s="117"/>
      <c r="Q330" s="117"/>
      <c r="R330" s="117"/>
      <c r="S330" s="117"/>
      <c r="T330" s="117"/>
      <c r="U330" s="117"/>
      <c r="V330" s="117"/>
      <c r="W330" s="117"/>
      <c r="X330" s="117"/>
      <c r="Y330" s="117"/>
      <c r="Z330" s="117"/>
      <c r="AA330" s="117"/>
      <c r="AB330" s="117"/>
      <c r="AC330" s="117"/>
      <c r="AD330" s="117"/>
      <c r="AE330" s="117"/>
      <c r="AF330" s="117"/>
      <c r="AG330" s="117"/>
      <c r="AH330" s="117"/>
      <c r="AI330" s="117"/>
      <c r="AJ330" s="117"/>
      <c r="AK330" s="117"/>
    </row>
    <row r="331" spans="1:37" ht="14.25" x14ac:dyDescent="0.2">
      <c r="A331" s="87" t="s">
        <v>359</v>
      </c>
      <c r="B331" s="87" t="s">
        <v>358</v>
      </c>
      <c r="C331" s="98"/>
      <c r="D331" s="98"/>
      <c r="E331" s="98"/>
      <c r="F331" s="98"/>
      <c r="G331" s="98"/>
      <c r="H331" s="57">
        <v>20</v>
      </c>
      <c r="I331" s="57">
        <v>40</v>
      </c>
      <c r="J331" s="57">
        <v>20</v>
      </c>
      <c r="K331" s="57">
        <v>20</v>
      </c>
      <c r="L331" s="57">
        <v>20</v>
      </c>
      <c r="M331" s="117"/>
      <c r="N331" s="89"/>
      <c r="O331" s="117"/>
      <c r="P331" s="117"/>
      <c r="Q331" s="117"/>
      <c r="R331" s="117"/>
      <c r="S331" s="117"/>
      <c r="T331" s="117"/>
      <c r="U331" s="117"/>
      <c r="V331" s="117"/>
      <c r="W331" s="117"/>
      <c r="X331" s="117"/>
      <c r="Y331" s="117"/>
      <c r="Z331" s="117"/>
      <c r="AA331" s="117"/>
      <c r="AB331" s="117"/>
      <c r="AC331" s="117"/>
      <c r="AD331" s="117"/>
      <c r="AE331" s="117"/>
      <c r="AF331" s="117"/>
      <c r="AG331" s="117"/>
      <c r="AH331" s="117"/>
      <c r="AI331" s="117"/>
      <c r="AJ331" s="117"/>
      <c r="AK331" s="117"/>
    </row>
    <row r="332" spans="1:37" ht="24" x14ac:dyDescent="0.2">
      <c r="A332" s="90" t="s">
        <v>357</v>
      </c>
      <c r="B332" s="90" t="s">
        <v>356</v>
      </c>
      <c r="C332" s="97"/>
      <c r="D332" s="97"/>
      <c r="E332" s="97"/>
      <c r="F332" s="97"/>
      <c r="G332" s="97"/>
      <c r="H332" s="56">
        <v>48</v>
      </c>
      <c r="I332" s="56">
        <v>250</v>
      </c>
      <c r="J332" s="56">
        <v>1450</v>
      </c>
      <c r="K332" s="56">
        <v>1450</v>
      </c>
      <c r="L332" s="56">
        <v>1450</v>
      </c>
      <c r="M332" s="117"/>
      <c r="N332" s="89"/>
      <c r="O332" s="117"/>
      <c r="P332" s="117"/>
      <c r="Q332" s="117"/>
      <c r="R332" s="117"/>
      <c r="S332" s="117"/>
      <c r="T332" s="117"/>
      <c r="U332" s="117"/>
      <c r="V332" s="117"/>
      <c r="W332" s="117"/>
      <c r="X332" s="117"/>
      <c r="Y332" s="117"/>
      <c r="Z332" s="117"/>
      <c r="AA332" s="117"/>
      <c r="AB332" s="117"/>
      <c r="AC332" s="117"/>
      <c r="AD332" s="117"/>
      <c r="AE332" s="117"/>
      <c r="AF332" s="117"/>
      <c r="AG332" s="117"/>
      <c r="AH332" s="117"/>
      <c r="AI332" s="117"/>
      <c r="AJ332" s="117"/>
      <c r="AK332" s="117"/>
    </row>
    <row r="333" spans="1:37" ht="24" x14ac:dyDescent="0.2">
      <c r="A333" s="87" t="s">
        <v>355</v>
      </c>
      <c r="B333" s="87" t="s">
        <v>979</v>
      </c>
      <c r="C333" s="98"/>
      <c r="D333" s="98"/>
      <c r="E333" s="98"/>
      <c r="F333" s="98"/>
      <c r="G333" s="98"/>
      <c r="H333" s="57">
        <v>209.6</v>
      </c>
      <c r="I333" s="57">
        <v>182.78</v>
      </c>
      <c r="J333" s="57">
        <v>131.62</v>
      </c>
      <c r="K333" s="57">
        <v>131.62</v>
      </c>
      <c r="L333" s="57">
        <v>131.62</v>
      </c>
      <c r="M333" s="117"/>
      <c r="N333" s="89"/>
      <c r="O333" s="117"/>
      <c r="P333" s="117"/>
      <c r="Q333" s="117"/>
      <c r="R333" s="117"/>
      <c r="S333" s="117"/>
      <c r="T333" s="117"/>
      <c r="U333" s="117"/>
      <c r="V333" s="117"/>
      <c r="W333" s="117"/>
      <c r="X333" s="117"/>
      <c r="Y333" s="117"/>
      <c r="Z333" s="117"/>
      <c r="AA333" s="117"/>
      <c r="AB333" s="117"/>
      <c r="AC333" s="117"/>
      <c r="AD333" s="117"/>
      <c r="AE333" s="117"/>
      <c r="AF333" s="117"/>
      <c r="AG333" s="117"/>
      <c r="AH333" s="117"/>
      <c r="AI333" s="117"/>
      <c r="AJ333" s="117"/>
      <c r="AK333" s="117"/>
    </row>
    <row r="334" spans="1:37" ht="14.25" x14ac:dyDescent="0.2">
      <c r="A334" s="90" t="s">
        <v>354</v>
      </c>
      <c r="B334" s="90" t="s">
        <v>353</v>
      </c>
      <c r="C334" s="97"/>
      <c r="D334" s="97"/>
      <c r="E334" s="97"/>
      <c r="F334" s="97"/>
      <c r="G334" s="97"/>
      <c r="H334" s="56">
        <v>308.60000000000002</v>
      </c>
      <c r="I334" s="56">
        <v>113.8</v>
      </c>
      <c r="J334" s="56">
        <v>86.6</v>
      </c>
      <c r="K334" s="56">
        <v>86.6</v>
      </c>
      <c r="L334" s="56">
        <v>86.6</v>
      </c>
      <c r="M334" s="117"/>
      <c r="N334" s="89"/>
      <c r="O334" s="117"/>
      <c r="P334" s="117"/>
      <c r="Q334" s="117"/>
      <c r="R334" s="117"/>
      <c r="S334" s="117"/>
      <c r="T334" s="117"/>
      <c r="U334" s="117"/>
      <c r="V334" s="117"/>
      <c r="W334" s="117"/>
      <c r="X334" s="117"/>
      <c r="Y334" s="117"/>
      <c r="Z334" s="117"/>
      <c r="AA334" s="117"/>
      <c r="AB334" s="117"/>
      <c r="AC334" s="117"/>
      <c r="AD334" s="117"/>
      <c r="AE334" s="117"/>
      <c r="AF334" s="117"/>
      <c r="AG334" s="117"/>
      <c r="AH334" s="117"/>
      <c r="AI334" s="117"/>
      <c r="AJ334" s="117"/>
      <c r="AK334" s="117"/>
    </row>
    <row r="335" spans="1:37" ht="14.25" x14ac:dyDescent="0.2">
      <c r="A335" s="87" t="s">
        <v>352</v>
      </c>
      <c r="B335" s="87" t="s">
        <v>351</v>
      </c>
      <c r="C335" s="98"/>
      <c r="D335" s="98"/>
      <c r="E335" s="98"/>
      <c r="F335" s="98"/>
      <c r="G335" s="98"/>
      <c r="H335" s="57">
        <v>100</v>
      </c>
      <c r="I335" s="57">
        <v>130.374</v>
      </c>
      <c r="J335" s="57">
        <v>60.254660000000001</v>
      </c>
      <c r="K335" s="57">
        <v>60.254660000000001</v>
      </c>
      <c r="L335" s="57">
        <v>60.254660000000001</v>
      </c>
      <c r="M335" s="117"/>
      <c r="N335" s="89"/>
      <c r="O335" s="117"/>
      <c r="P335" s="117"/>
      <c r="Q335" s="117"/>
      <c r="R335" s="117"/>
      <c r="S335" s="117"/>
      <c r="T335" s="117"/>
      <c r="U335" s="117"/>
      <c r="V335" s="117"/>
      <c r="W335" s="117"/>
      <c r="X335" s="117"/>
      <c r="Y335" s="117"/>
      <c r="Z335" s="117"/>
      <c r="AA335" s="117"/>
      <c r="AB335" s="117"/>
      <c r="AC335" s="117"/>
      <c r="AD335" s="117"/>
      <c r="AE335" s="117"/>
      <c r="AF335" s="117"/>
      <c r="AG335" s="117"/>
      <c r="AH335" s="117"/>
      <c r="AI335" s="117"/>
      <c r="AJ335" s="117"/>
      <c r="AK335" s="117"/>
    </row>
    <row r="336" spans="1:37" ht="24" x14ac:dyDescent="0.2">
      <c r="A336" s="90" t="s">
        <v>350</v>
      </c>
      <c r="B336" s="90" t="s">
        <v>349</v>
      </c>
      <c r="C336" s="97"/>
      <c r="D336" s="97"/>
      <c r="E336" s="97"/>
      <c r="F336" s="97"/>
      <c r="G336" s="97"/>
      <c r="H336" s="56">
        <v>183.833</v>
      </c>
      <c r="I336" s="56">
        <v>258.08</v>
      </c>
      <c r="J336" s="56">
        <v>75.830389999999994</v>
      </c>
      <c r="K336" s="56">
        <v>75.830389999999994</v>
      </c>
      <c r="L336" s="56">
        <v>75.830389999999994</v>
      </c>
      <c r="M336" s="117"/>
      <c r="N336" s="89"/>
      <c r="O336" s="117"/>
      <c r="P336" s="117"/>
      <c r="Q336" s="117"/>
      <c r="R336" s="117"/>
      <c r="S336" s="117"/>
      <c r="T336" s="117"/>
      <c r="U336" s="117"/>
      <c r="V336" s="117"/>
      <c r="W336" s="117"/>
      <c r="X336" s="117"/>
      <c r="Y336" s="117"/>
      <c r="Z336" s="117"/>
      <c r="AA336" s="117"/>
      <c r="AB336" s="117"/>
      <c r="AC336" s="117"/>
      <c r="AD336" s="117"/>
      <c r="AE336" s="117"/>
      <c r="AF336" s="117"/>
      <c r="AG336" s="117"/>
      <c r="AH336" s="117"/>
      <c r="AI336" s="117"/>
      <c r="AJ336" s="117"/>
      <c r="AK336" s="117"/>
    </row>
    <row r="337" spans="1:37" ht="36" x14ac:dyDescent="0.2">
      <c r="A337" s="87" t="s">
        <v>348</v>
      </c>
      <c r="B337" s="87" t="s">
        <v>980</v>
      </c>
      <c r="C337" s="98"/>
      <c r="D337" s="98"/>
      <c r="E337" s="98"/>
      <c r="F337" s="98"/>
      <c r="G337" s="98"/>
      <c r="H337" s="57">
        <v>180</v>
      </c>
      <c r="I337" s="57">
        <v>521.5</v>
      </c>
      <c r="J337" s="57">
        <v>442.572</v>
      </c>
      <c r="K337" s="57">
        <v>442.572</v>
      </c>
      <c r="L337" s="57">
        <v>442.572</v>
      </c>
      <c r="M337" s="117"/>
      <c r="N337" s="89"/>
      <c r="O337" s="117"/>
      <c r="P337" s="117"/>
      <c r="Q337" s="117"/>
      <c r="R337" s="117"/>
      <c r="S337" s="117"/>
      <c r="T337" s="117"/>
      <c r="U337" s="117"/>
      <c r="V337" s="117"/>
      <c r="W337" s="117"/>
      <c r="X337" s="117"/>
      <c r="Y337" s="117"/>
      <c r="Z337" s="117"/>
      <c r="AA337" s="117"/>
      <c r="AB337" s="117"/>
      <c r="AC337" s="117"/>
      <c r="AD337" s="117"/>
      <c r="AE337" s="117"/>
      <c r="AF337" s="117"/>
      <c r="AG337" s="117"/>
      <c r="AH337" s="117"/>
      <c r="AI337" s="117"/>
      <c r="AJ337" s="117"/>
      <c r="AK337" s="117"/>
    </row>
    <row r="338" spans="1:37" ht="14.25" x14ac:dyDescent="0.2">
      <c r="A338" s="90" t="s">
        <v>347</v>
      </c>
      <c r="B338" s="90" t="s">
        <v>346</v>
      </c>
      <c r="C338" s="97"/>
      <c r="D338" s="97"/>
      <c r="E338" s="97"/>
      <c r="F338" s="97"/>
      <c r="G338" s="97"/>
      <c r="H338" s="56">
        <v>0</v>
      </c>
      <c r="I338" s="56">
        <v>151.01</v>
      </c>
      <c r="J338" s="56">
        <v>219.01</v>
      </c>
      <c r="K338" s="56">
        <v>219.01</v>
      </c>
      <c r="L338" s="56">
        <v>219.01</v>
      </c>
      <c r="M338" s="117"/>
      <c r="N338" s="89"/>
      <c r="O338" s="117"/>
      <c r="P338" s="117"/>
      <c r="Q338" s="117"/>
      <c r="R338" s="117"/>
      <c r="S338" s="117"/>
      <c r="T338" s="117"/>
      <c r="U338" s="117"/>
      <c r="V338" s="117"/>
      <c r="W338" s="117"/>
      <c r="X338" s="117"/>
      <c r="Y338" s="117"/>
      <c r="Z338" s="117"/>
      <c r="AA338" s="117"/>
      <c r="AB338" s="117"/>
      <c r="AC338" s="117"/>
      <c r="AD338" s="117"/>
      <c r="AE338" s="117"/>
      <c r="AF338" s="117"/>
      <c r="AG338" s="117"/>
      <c r="AH338" s="117"/>
      <c r="AI338" s="117"/>
      <c r="AJ338" s="117"/>
      <c r="AK338" s="117"/>
    </row>
    <row r="339" spans="1:37" ht="24" x14ac:dyDescent="0.2">
      <c r="A339" s="87" t="s">
        <v>345</v>
      </c>
      <c r="B339" s="87" t="s">
        <v>344</v>
      </c>
      <c r="C339" s="98"/>
      <c r="D339" s="98"/>
      <c r="E339" s="98"/>
      <c r="F339" s="98"/>
      <c r="G339" s="98"/>
      <c r="H339" s="57">
        <v>296.86</v>
      </c>
      <c r="I339" s="57">
        <v>111.66</v>
      </c>
      <c r="J339" s="57">
        <v>41.948009999999996</v>
      </c>
      <c r="K339" s="57">
        <v>41.948010000000004</v>
      </c>
      <c r="L339" s="57">
        <v>41.948010000000004</v>
      </c>
      <c r="M339" s="117"/>
      <c r="N339" s="89"/>
      <c r="O339" s="117"/>
      <c r="P339" s="117"/>
      <c r="Q339" s="117"/>
      <c r="R339" s="117"/>
      <c r="S339" s="117"/>
      <c r="T339" s="117"/>
      <c r="U339" s="117"/>
      <c r="V339" s="117"/>
      <c r="W339" s="117"/>
      <c r="X339" s="117"/>
      <c r="Y339" s="117"/>
      <c r="Z339" s="117"/>
      <c r="AA339" s="117"/>
      <c r="AB339" s="117"/>
      <c r="AC339" s="117"/>
      <c r="AD339" s="117"/>
      <c r="AE339" s="117"/>
      <c r="AF339" s="117"/>
      <c r="AG339" s="117"/>
      <c r="AH339" s="117"/>
      <c r="AI339" s="117"/>
      <c r="AJ339" s="117"/>
      <c r="AK339" s="117"/>
    </row>
    <row r="340" spans="1:37" ht="24" x14ac:dyDescent="0.2">
      <c r="A340" s="90" t="s">
        <v>343</v>
      </c>
      <c r="B340" s="90" t="s">
        <v>342</v>
      </c>
      <c r="C340" s="97"/>
      <c r="D340" s="97"/>
      <c r="E340" s="97"/>
      <c r="F340" s="97"/>
      <c r="G340" s="97"/>
      <c r="H340" s="56">
        <v>251.45500000000001</v>
      </c>
      <c r="I340" s="56">
        <v>307.04000000000002</v>
      </c>
      <c r="J340" s="56">
        <v>424.24304999999998</v>
      </c>
      <c r="K340" s="56">
        <v>424.24304999999998</v>
      </c>
      <c r="L340" s="56">
        <v>424.24304999999998</v>
      </c>
      <c r="M340" s="117"/>
      <c r="N340" s="89"/>
      <c r="O340" s="117"/>
      <c r="P340" s="117"/>
      <c r="Q340" s="117"/>
      <c r="R340" s="117"/>
      <c r="S340" s="117"/>
      <c r="T340" s="117"/>
      <c r="U340" s="117"/>
      <c r="V340" s="117"/>
      <c r="W340" s="117"/>
      <c r="X340" s="117"/>
      <c r="Y340" s="117"/>
      <c r="Z340" s="117"/>
      <c r="AA340" s="117"/>
      <c r="AB340" s="117"/>
      <c r="AC340" s="117"/>
      <c r="AD340" s="117"/>
      <c r="AE340" s="117"/>
      <c r="AF340" s="117"/>
      <c r="AG340" s="117"/>
      <c r="AH340" s="117"/>
      <c r="AI340" s="117"/>
      <c r="AJ340" s="117"/>
      <c r="AK340" s="117"/>
    </row>
    <row r="341" spans="1:37" ht="24" x14ac:dyDescent="0.2">
      <c r="A341" s="87" t="s">
        <v>341</v>
      </c>
      <c r="B341" s="87" t="s">
        <v>340</v>
      </c>
      <c r="C341" s="98"/>
      <c r="D341" s="98"/>
      <c r="E341" s="98"/>
      <c r="F341" s="98"/>
      <c r="G341" s="98"/>
      <c r="H341" s="57">
        <v>48.08</v>
      </c>
      <c r="I341" s="57">
        <v>61.930999999999997</v>
      </c>
      <c r="J341" s="57">
        <v>6.8579999999999997</v>
      </c>
      <c r="K341" s="57">
        <v>6.8579999999999997</v>
      </c>
      <c r="L341" s="57">
        <v>6.8579999999999997</v>
      </c>
      <c r="M341" s="117"/>
      <c r="N341" s="89"/>
      <c r="O341" s="117"/>
      <c r="P341" s="117"/>
      <c r="Q341" s="117"/>
      <c r="R341" s="117"/>
      <c r="S341" s="117"/>
      <c r="T341" s="117"/>
      <c r="U341" s="117"/>
      <c r="V341" s="117"/>
      <c r="W341" s="117"/>
      <c r="X341" s="117"/>
      <c r="Y341" s="117"/>
      <c r="Z341" s="117"/>
      <c r="AA341" s="117"/>
      <c r="AB341" s="117"/>
      <c r="AC341" s="117"/>
      <c r="AD341" s="117"/>
      <c r="AE341" s="117"/>
      <c r="AF341" s="117"/>
      <c r="AG341" s="117"/>
      <c r="AH341" s="117"/>
      <c r="AI341" s="117"/>
      <c r="AJ341" s="117"/>
      <c r="AK341" s="117"/>
    </row>
    <row r="342" spans="1:37" ht="24" x14ac:dyDescent="0.2">
      <c r="A342" s="90" t="s">
        <v>339</v>
      </c>
      <c r="B342" s="90" t="s">
        <v>338</v>
      </c>
      <c r="C342" s="97"/>
      <c r="D342" s="97"/>
      <c r="E342" s="97"/>
      <c r="F342" s="97"/>
      <c r="G342" s="97"/>
      <c r="H342" s="56">
        <v>40</v>
      </c>
      <c r="I342" s="56">
        <v>120</v>
      </c>
      <c r="J342" s="56">
        <v>240</v>
      </c>
      <c r="K342" s="56">
        <v>240</v>
      </c>
      <c r="L342" s="56">
        <v>240</v>
      </c>
      <c r="M342" s="117"/>
      <c r="N342" s="89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  <c r="Y342" s="117"/>
      <c r="Z342" s="117"/>
      <c r="AA342" s="117"/>
      <c r="AB342" s="117"/>
      <c r="AC342" s="117"/>
      <c r="AD342" s="117"/>
      <c r="AE342" s="117"/>
      <c r="AF342" s="117"/>
      <c r="AG342" s="117"/>
      <c r="AH342" s="117"/>
      <c r="AI342" s="117"/>
      <c r="AJ342" s="117"/>
      <c r="AK342" s="117"/>
    </row>
    <row r="343" spans="1:37" ht="24" x14ac:dyDescent="0.2">
      <c r="A343" s="87" t="s">
        <v>337</v>
      </c>
      <c r="B343" s="87" t="s">
        <v>336</v>
      </c>
      <c r="C343" s="98"/>
      <c r="D343" s="98"/>
      <c r="E343" s="98"/>
      <c r="F343" s="98"/>
      <c r="G343" s="98"/>
      <c r="H343" s="57">
        <v>1.5</v>
      </c>
      <c r="I343" s="57">
        <v>0</v>
      </c>
      <c r="J343" s="57">
        <v>0</v>
      </c>
      <c r="K343" s="57"/>
      <c r="L343" s="57"/>
      <c r="M343" s="117"/>
      <c r="N343" s="89"/>
      <c r="O343" s="117"/>
      <c r="P343" s="117"/>
      <c r="Q343" s="117"/>
      <c r="R343" s="117"/>
      <c r="S343" s="117"/>
      <c r="T343" s="117"/>
      <c r="U343" s="117"/>
      <c r="V343" s="117"/>
      <c r="W343" s="117"/>
      <c r="X343" s="117"/>
      <c r="Y343" s="117"/>
      <c r="Z343" s="117"/>
      <c r="AA343" s="117"/>
      <c r="AB343" s="117"/>
      <c r="AC343" s="117"/>
      <c r="AD343" s="117"/>
      <c r="AE343" s="117"/>
      <c r="AF343" s="117"/>
      <c r="AG343" s="117"/>
      <c r="AH343" s="117"/>
      <c r="AI343" s="117"/>
      <c r="AJ343" s="117"/>
      <c r="AK343" s="117"/>
    </row>
    <row r="344" spans="1:37" ht="14.25" x14ac:dyDescent="0.2">
      <c r="A344" s="90" t="s">
        <v>335</v>
      </c>
      <c r="B344" s="90" t="s">
        <v>334</v>
      </c>
      <c r="C344" s="97"/>
      <c r="D344" s="97"/>
      <c r="E344" s="97"/>
      <c r="F344" s="97"/>
      <c r="G344" s="97"/>
      <c r="H344" s="56">
        <v>0</v>
      </c>
      <c r="I344" s="56">
        <v>35</v>
      </c>
      <c r="J344" s="56">
        <v>65</v>
      </c>
      <c r="K344" s="56">
        <v>65</v>
      </c>
      <c r="L344" s="56">
        <v>65</v>
      </c>
      <c r="M344" s="117"/>
      <c r="N344" s="89"/>
      <c r="O344" s="117"/>
      <c r="P344" s="117"/>
      <c r="Q344" s="117"/>
      <c r="R344" s="117"/>
      <c r="S344" s="117"/>
      <c r="T344" s="117"/>
      <c r="U344" s="117"/>
      <c r="V344" s="117"/>
      <c r="W344" s="117"/>
      <c r="X344" s="117"/>
      <c r="Y344" s="117"/>
      <c r="Z344" s="117"/>
      <c r="AA344" s="117"/>
      <c r="AB344" s="117"/>
      <c r="AC344" s="117"/>
      <c r="AD344" s="117"/>
      <c r="AE344" s="117"/>
      <c r="AF344" s="117"/>
      <c r="AG344" s="117"/>
      <c r="AH344" s="117"/>
      <c r="AI344" s="117"/>
      <c r="AJ344" s="117"/>
      <c r="AK344" s="117"/>
    </row>
    <row r="345" spans="1:37" ht="14.25" x14ac:dyDescent="0.2">
      <c r="A345" s="87" t="s">
        <v>333</v>
      </c>
      <c r="B345" s="87" t="s">
        <v>332</v>
      </c>
      <c r="C345" s="98"/>
      <c r="D345" s="98"/>
      <c r="E345" s="98"/>
      <c r="F345" s="98"/>
      <c r="G345" s="98"/>
      <c r="H345" s="57">
        <v>193</v>
      </c>
      <c r="I345" s="57">
        <v>36</v>
      </c>
      <c r="J345" s="57">
        <v>123</v>
      </c>
      <c r="K345" s="57">
        <v>123</v>
      </c>
      <c r="L345" s="57">
        <v>123</v>
      </c>
      <c r="M345" s="117"/>
      <c r="N345" s="89"/>
      <c r="O345" s="117"/>
      <c r="P345" s="117"/>
      <c r="Q345" s="117"/>
      <c r="R345" s="117"/>
      <c r="S345" s="117"/>
      <c r="T345" s="117"/>
      <c r="U345" s="117"/>
      <c r="V345" s="117"/>
      <c r="W345" s="117"/>
      <c r="X345" s="117"/>
      <c r="Y345" s="117"/>
      <c r="Z345" s="117"/>
      <c r="AA345" s="117"/>
      <c r="AB345" s="117"/>
      <c r="AC345" s="117"/>
      <c r="AD345" s="117"/>
      <c r="AE345" s="117"/>
      <c r="AF345" s="117"/>
      <c r="AG345" s="117"/>
      <c r="AH345" s="117"/>
      <c r="AI345" s="117"/>
      <c r="AJ345" s="117"/>
      <c r="AK345" s="117"/>
    </row>
    <row r="346" spans="1:37" ht="14.25" x14ac:dyDescent="0.2">
      <c r="A346" s="90" t="s">
        <v>331</v>
      </c>
      <c r="B346" s="90" t="s">
        <v>330</v>
      </c>
      <c r="C346" s="97"/>
      <c r="D346" s="97"/>
      <c r="E346" s="97"/>
      <c r="F346" s="97"/>
      <c r="G346" s="97"/>
      <c r="H346" s="56">
        <v>155.6</v>
      </c>
      <c r="I346" s="56">
        <v>0</v>
      </c>
      <c r="J346" s="56">
        <v>0</v>
      </c>
      <c r="K346" s="56"/>
      <c r="L346" s="56"/>
      <c r="M346" s="117"/>
      <c r="N346" s="89"/>
      <c r="O346" s="117"/>
      <c r="P346" s="117"/>
      <c r="Q346" s="117"/>
      <c r="R346" s="117"/>
      <c r="S346" s="117"/>
      <c r="T346" s="117"/>
      <c r="U346" s="117"/>
      <c r="V346" s="117"/>
      <c r="W346" s="117"/>
      <c r="X346" s="117"/>
      <c r="Y346" s="117"/>
      <c r="Z346" s="117"/>
      <c r="AA346" s="117"/>
      <c r="AB346" s="117"/>
      <c r="AC346" s="117"/>
      <c r="AD346" s="117"/>
      <c r="AE346" s="117"/>
      <c r="AF346" s="117"/>
      <c r="AG346" s="117"/>
      <c r="AH346" s="117"/>
      <c r="AI346" s="117"/>
      <c r="AJ346" s="117"/>
      <c r="AK346" s="117"/>
    </row>
    <row r="347" spans="1:37" ht="14.25" x14ac:dyDescent="0.2">
      <c r="A347" s="87" t="s">
        <v>329</v>
      </c>
      <c r="B347" s="87" t="s">
        <v>328</v>
      </c>
      <c r="C347" s="98"/>
      <c r="D347" s="98"/>
      <c r="E347" s="98"/>
      <c r="F347" s="98"/>
      <c r="G347" s="98"/>
      <c r="H347" s="57">
        <v>586</v>
      </c>
      <c r="I347" s="57">
        <v>0</v>
      </c>
      <c r="J347" s="57">
        <v>54</v>
      </c>
      <c r="K347" s="57">
        <v>54</v>
      </c>
      <c r="L347" s="57">
        <v>54</v>
      </c>
      <c r="M347" s="117"/>
      <c r="N347" s="89"/>
      <c r="O347" s="117"/>
      <c r="P347" s="117"/>
      <c r="Q347" s="117"/>
      <c r="R347" s="117"/>
      <c r="S347" s="117"/>
      <c r="T347" s="117"/>
      <c r="U347" s="117"/>
      <c r="V347" s="117"/>
      <c r="W347" s="117"/>
      <c r="X347" s="117"/>
      <c r="Y347" s="117"/>
      <c r="Z347" s="117"/>
      <c r="AA347" s="117"/>
      <c r="AB347" s="117"/>
      <c r="AC347" s="117"/>
      <c r="AD347" s="117"/>
      <c r="AE347" s="117"/>
      <c r="AF347" s="117"/>
      <c r="AG347" s="117"/>
      <c r="AH347" s="117"/>
      <c r="AI347" s="117"/>
      <c r="AJ347" s="117"/>
      <c r="AK347" s="117"/>
    </row>
    <row r="348" spans="1:37" ht="14.25" x14ac:dyDescent="0.2">
      <c r="A348" s="90" t="s">
        <v>327</v>
      </c>
      <c r="B348" s="90" t="s">
        <v>326</v>
      </c>
      <c r="C348" s="97"/>
      <c r="D348" s="97"/>
      <c r="E348" s="97"/>
      <c r="F348" s="97"/>
      <c r="G348" s="97"/>
      <c r="H348" s="56">
        <v>180</v>
      </c>
      <c r="I348" s="56">
        <v>5</v>
      </c>
      <c r="J348" s="56">
        <v>5</v>
      </c>
      <c r="K348" s="56">
        <v>5</v>
      </c>
      <c r="L348" s="56">
        <v>5</v>
      </c>
      <c r="M348" s="117"/>
      <c r="N348" s="89"/>
      <c r="O348" s="117"/>
      <c r="P348" s="117"/>
      <c r="Q348" s="117"/>
      <c r="R348" s="117"/>
      <c r="S348" s="117"/>
      <c r="T348" s="117"/>
      <c r="U348" s="117"/>
      <c r="V348" s="117"/>
      <c r="W348" s="117"/>
      <c r="X348" s="117"/>
      <c r="Y348" s="117"/>
      <c r="Z348" s="117"/>
      <c r="AA348" s="117"/>
      <c r="AB348" s="117"/>
      <c r="AC348" s="117"/>
      <c r="AD348" s="117"/>
      <c r="AE348" s="117"/>
      <c r="AF348" s="117"/>
      <c r="AG348" s="117"/>
      <c r="AH348" s="117"/>
      <c r="AI348" s="117"/>
      <c r="AJ348" s="117"/>
      <c r="AK348" s="117"/>
    </row>
    <row r="349" spans="1:37" ht="14.25" x14ac:dyDescent="0.2">
      <c r="A349" s="87" t="s">
        <v>325</v>
      </c>
      <c r="B349" s="87" t="s">
        <v>324</v>
      </c>
      <c r="C349" s="98"/>
      <c r="D349" s="98"/>
      <c r="E349" s="98"/>
      <c r="F349" s="98"/>
      <c r="G349" s="98"/>
      <c r="H349" s="57">
        <v>129.05000000000001</v>
      </c>
      <c r="I349" s="57">
        <v>125.02</v>
      </c>
      <c r="J349" s="57">
        <v>120.52</v>
      </c>
      <c r="K349" s="57">
        <v>120.52</v>
      </c>
      <c r="L349" s="57">
        <v>120.52</v>
      </c>
      <c r="M349" s="117"/>
      <c r="N349" s="89"/>
      <c r="O349" s="117"/>
      <c r="P349" s="117"/>
      <c r="Q349" s="117"/>
      <c r="R349" s="117"/>
      <c r="S349" s="117"/>
      <c r="T349" s="117"/>
      <c r="U349" s="117"/>
      <c r="V349" s="117"/>
      <c r="W349" s="117"/>
      <c r="X349" s="117"/>
      <c r="Y349" s="117"/>
      <c r="Z349" s="117"/>
      <c r="AA349" s="117"/>
      <c r="AB349" s="117"/>
      <c r="AC349" s="117"/>
      <c r="AD349" s="117"/>
      <c r="AE349" s="117"/>
      <c r="AF349" s="117"/>
      <c r="AG349" s="117"/>
      <c r="AH349" s="117"/>
      <c r="AI349" s="117"/>
      <c r="AJ349" s="117"/>
      <c r="AK349" s="117"/>
    </row>
    <row r="350" spans="1:37" ht="24" x14ac:dyDescent="0.2">
      <c r="A350" s="90" t="s">
        <v>323</v>
      </c>
      <c r="B350" s="90" t="s">
        <v>322</v>
      </c>
      <c r="C350" s="97"/>
      <c r="D350" s="97"/>
      <c r="E350" s="97"/>
      <c r="F350" s="97"/>
      <c r="G350" s="97"/>
      <c r="H350" s="56">
        <v>100.85</v>
      </c>
      <c r="I350" s="56">
        <v>36.03</v>
      </c>
      <c r="J350" s="56">
        <v>18.53</v>
      </c>
      <c r="K350" s="56">
        <v>18.53</v>
      </c>
      <c r="L350" s="56">
        <v>18.53</v>
      </c>
      <c r="M350" s="117"/>
      <c r="N350" s="89"/>
      <c r="O350" s="117"/>
      <c r="P350" s="117"/>
      <c r="Q350" s="117"/>
      <c r="R350" s="117"/>
      <c r="S350" s="117"/>
      <c r="T350" s="117"/>
      <c r="U350" s="117"/>
      <c r="V350" s="117"/>
      <c r="W350" s="117"/>
      <c r="X350" s="117"/>
      <c r="Y350" s="117"/>
      <c r="Z350" s="117"/>
      <c r="AA350" s="117"/>
      <c r="AB350" s="117"/>
      <c r="AC350" s="117"/>
      <c r="AD350" s="117"/>
      <c r="AE350" s="117"/>
      <c r="AF350" s="117"/>
      <c r="AG350" s="117"/>
      <c r="AH350" s="117"/>
      <c r="AI350" s="117"/>
      <c r="AJ350" s="117"/>
      <c r="AK350" s="117"/>
    </row>
    <row r="351" spans="1:37" ht="14.25" x14ac:dyDescent="0.2">
      <c r="A351" s="87" t="s">
        <v>321</v>
      </c>
      <c r="B351" s="87" t="s">
        <v>981</v>
      </c>
      <c r="C351" s="98"/>
      <c r="D351" s="98"/>
      <c r="E351" s="98"/>
      <c r="F351" s="98">
        <v>5.9357799999999994</v>
      </c>
      <c r="G351" s="98">
        <v>5.9357799999999994</v>
      </c>
      <c r="H351" s="57">
        <v>36.614699999999999</v>
      </c>
      <c r="I351" s="57">
        <v>32.107979999999998</v>
      </c>
      <c r="J351" s="57">
        <v>57.662289999999999</v>
      </c>
      <c r="K351" s="57">
        <v>57.627290000000002</v>
      </c>
      <c r="L351" s="57">
        <v>57.627290000000002</v>
      </c>
      <c r="M351" s="117"/>
      <c r="N351" s="89"/>
      <c r="O351" s="117"/>
      <c r="P351" s="117"/>
      <c r="Q351" s="117"/>
      <c r="R351" s="117"/>
      <c r="S351" s="117"/>
      <c r="T351" s="117"/>
      <c r="U351" s="117"/>
      <c r="V351" s="117"/>
      <c r="W351" s="117"/>
      <c r="X351" s="117"/>
      <c r="Y351" s="117"/>
      <c r="Z351" s="117"/>
      <c r="AA351" s="117"/>
      <c r="AB351" s="117"/>
      <c r="AC351" s="117"/>
      <c r="AD351" s="117"/>
      <c r="AE351" s="117"/>
      <c r="AF351" s="117"/>
      <c r="AG351" s="117"/>
      <c r="AH351" s="117"/>
      <c r="AI351" s="117"/>
      <c r="AJ351" s="117"/>
      <c r="AK351" s="117"/>
    </row>
    <row r="352" spans="1:37" ht="24" x14ac:dyDescent="0.2">
      <c r="A352" s="104" t="s">
        <v>966</v>
      </c>
      <c r="B352" s="104" t="s">
        <v>982</v>
      </c>
      <c r="C352" s="105"/>
      <c r="D352" s="105"/>
      <c r="E352" s="105"/>
      <c r="F352" s="105"/>
      <c r="G352" s="105"/>
      <c r="H352" s="18"/>
      <c r="I352" s="18"/>
      <c r="J352" s="18"/>
      <c r="K352" s="18">
        <v>31.047969999999999</v>
      </c>
      <c r="L352" s="18">
        <v>37.256419999999999</v>
      </c>
      <c r="M352" s="117"/>
      <c r="N352" s="89"/>
      <c r="O352" s="117"/>
      <c r="P352" s="117"/>
      <c r="Q352" s="117"/>
      <c r="R352" s="117"/>
      <c r="S352" s="117"/>
      <c r="T352" s="117"/>
      <c r="U352" s="117"/>
      <c r="V352" s="117"/>
      <c r="W352" s="117"/>
      <c r="X352" s="117"/>
      <c r="Y352" s="117"/>
      <c r="Z352" s="117"/>
      <c r="AA352" s="117"/>
      <c r="AB352" s="117"/>
      <c r="AC352" s="117"/>
      <c r="AD352" s="117"/>
      <c r="AE352" s="117"/>
      <c r="AF352" s="117"/>
      <c r="AG352" s="117"/>
      <c r="AH352" s="117"/>
      <c r="AI352" s="117"/>
      <c r="AJ352" s="117"/>
      <c r="AK352" s="117"/>
    </row>
    <row r="353" spans="1:37" ht="14.25" x14ac:dyDescent="0.2">
      <c r="A353" s="87" t="s">
        <v>320</v>
      </c>
      <c r="B353" s="87" t="s">
        <v>319</v>
      </c>
      <c r="C353" s="98">
        <v>12.61299</v>
      </c>
      <c r="D353" s="98">
        <v>11.98564</v>
      </c>
      <c r="E353" s="98">
        <v>12.075520000000001</v>
      </c>
      <c r="F353" s="98">
        <v>12.075520000000001</v>
      </c>
      <c r="G353" s="98">
        <v>12.075520000000001</v>
      </c>
      <c r="H353" s="57">
        <v>13.333290000000002</v>
      </c>
      <c r="I353" s="57">
        <v>15.482010000000001</v>
      </c>
      <c r="J353" s="57">
        <v>17.17775</v>
      </c>
      <c r="K353" s="57">
        <v>17.17775</v>
      </c>
      <c r="L353" s="57">
        <v>17.17775</v>
      </c>
      <c r="M353" s="117"/>
      <c r="N353" s="89"/>
      <c r="O353" s="117"/>
      <c r="P353" s="117"/>
      <c r="Q353" s="117"/>
      <c r="R353" s="117"/>
      <c r="S353" s="117"/>
      <c r="T353" s="117"/>
      <c r="U353" s="117"/>
      <c r="V353" s="117"/>
      <c r="W353" s="117"/>
      <c r="X353" s="117"/>
      <c r="Y353" s="117"/>
      <c r="Z353" s="117"/>
      <c r="AA353" s="117"/>
      <c r="AB353" s="117"/>
      <c r="AC353" s="117"/>
      <c r="AD353" s="117"/>
      <c r="AE353" s="117"/>
      <c r="AF353" s="117"/>
      <c r="AG353" s="117"/>
      <c r="AH353" s="117"/>
      <c r="AI353" s="117"/>
      <c r="AJ353" s="117"/>
      <c r="AK353" s="117"/>
    </row>
    <row r="354" spans="1:37" ht="14.25" x14ac:dyDescent="0.2">
      <c r="A354" s="104" t="s">
        <v>318</v>
      </c>
      <c r="B354" s="104" t="s">
        <v>317</v>
      </c>
      <c r="C354" s="105">
        <v>6.0986000000000002</v>
      </c>
      <c r="D354" s="105">
        <v>5.9809099999999997</v>
      </c>
      <c r="E354" s="105">
        <v>5.7170200000000007</v>
      </c>
      <c r="F354" s="105">
        <v>5.7170200000000007</v>
      </c>
      <c r="G354" s="105">
        <v>5.7170200000000007</v>
      </c>
      <c r="H354" s="18">
        <v>6.1370399999999998</v>
      </c>
      <c r="I354" s="18">
        <v>6.4618100000000007</v>
      </c>
      <c r="J354" s="18">
        <v>6.5120199999999997</v>
      </c>
      <c r="K354" s="18">
        <v>6.5120200000000006</v>
      </c>
      <c r="L354" s="18">
        <v>6.5120200000000006</v>
      </c>
      <c r="M354" s="117"/>
      <c r="N354" s="89"/>
      <c r="O354" s="117"/>
      <c r="P354" s="117"/>
      <c r="Q354" s="117"/>
      <c r="R354" s="117"/>
      <c r="S354" s="117"/>
      <c r="T354" s="117"/>
      <c r="U354" s="117"/>
      <c r="V354" s="117"/>
      <c r="W354" s="117"/>
      <c r="X354" s="117"/>
      <c r="Y354" s="117"/>
      <c r="Z354" s="117"/>
      <c r="AA354" s="117"/>
      <c r="AB354" s="117"/>
      <c r="AC354" s="117"/>
      <c r="AD354" s="117"/>
      <c r="AE354" s="117"/>
      <c r="AF354" s="117"/>
      <c r="AG354" s="117"/>
      <c r="AH354" s="117"/>
      <c r="AI354" s="117"/>
      <c r="AJ354" s="117"/>
      <c r="AK354" s="117"/>
    </row>
    <row r="355" spans="1:37" ht="14.25" x14ac:dyDescent="0.2">
      <c r="A355" s="87" t="s">
        <v>316</v>
      </c>
      <c r="B355" s="87" t="s">
        <v>315</v>
      </c>
      <c r="C355" s="98">
        <v>718.21807999999999</v>
      </c>
      <c r="D355" s="98">
        <v>704.99557000000004</v>
      </c>
      <c r="E355" s="98">
        <v>720.52193999999997</v>
      </c>
      <c r="F355" s="98">
        <v>720.52193999999997</v>
      </c>
      <c r="G355" s="98">
        <v>720.52193999999997</v>
      </c>
      <c r="H355" s="57">
        <v>874.57497000000001</v>
      </c>
      <c r="I355" s="57">
        <v>1170.7791200000001</v>
      </c>
      <c r="J355" s="57">
        <v>1215.6928700000001</v>
      </c>
      <c r="K355" s="57">
        <v>1215.6928700000001</v>
      </c>
      <c r="L355" s="57">
        <v>1215.6928700000001</v>
      </c>
      <c r="M355" s="117"/>
      <c r="N355" s="89"/>
      <c r="O355" s="117"/>
      <c r="P355" s="117"/>
      <c r="Q355" s="117"/>
      <c r="R355" s="117"/>
      <c r="S355" s="117"/>
      <c r="T355" s="117"/>
      <c r="U355" s="117"/>
      <c r="V355" s="117"/>
      <c r="W355" s="117"/>
      <c r="X355" s="117"/>
      <c r="Y355" s="117"/>
      <c r="Z355" s="117"/>
      <c r="AA355" s="117"/>
      <c r="AB355" s="117"/>
      <c r="AC355" s="117"/>
      <c r="AD355" s="117"/>
      <c r="AE355" s="117"/>
      <c r="AF355" s="117"/>
      <c r="AG355" s="117"/>
      <c r="AH355" s="117"/>
      <c r="AI355" s="117"/>
      <c r="AJ355" s="117"/>
      <c r="AK355" s="117"/>
    </row>
    <row r="356" spans="1:37" ht="14.25" x14ac:dyDescent="0.2">
      <c r="A356" s="104" t="s">
        <v>314</v>
      </c>
      <c r="B356" s="104" t="s">
        <v>313</v>
      </c>
      <c r="C356" s="105">
        <v>1613.21532</v>
      </c>
      <c r="D356" s="105">
        <v>3395.3495899999998</v>
      </c>
      <c r="E356" s="105">
        <v>2981.1437099999998</v>
      </c>
      <c r="F356" s="105">
        <v>2979.0256099999997</v>
      </c>
      <c r="G356" s="105">
        <v>2979.0256099999997</v>
      </c>
      <c r="H356" s="18">
        <v>2760.57123</v>
      </c>
      <c r="I356" s="18">
        <v>2856.3604399999999</v>
      </c>
      <c r="J356" s="18">
        <v>3016.4580599999999</v>
      </c>
      <c r="K356" s="18">
        <v>3016.0968499999999</v>
      </c>
      <c r="L356" s="18">
        <v>3016.0968499999999</v>
      </c>
      <c r="M356" s="117"/>
      <c r="N356" s="89"/>
      <c r="O356" s="117"/>
      <c r="P356" s="117"/>
      <c r="Q356" s="117"/>
      <c r="R356" s="117"/>
      <c r="S356" s="117"/>
      <c r="T356" s="117"/>
      <c r="U356" s="117"/>
      <c r="V356" s="117"/>
      <c r="W356" s="117"/>
      <c r="X356" s="117"/>
      <c r="Y356" s="117"/>
      <c r="Z356" s="117"/>
      <c r="AA356" s="117"/>
      <c r="AB356" s="117"/>
      <c r="AC356" s="117"/>
      <c r="AD356" s="117"/>
      <c r="AE356" s="117"/>
      <c r="AF356" s="117"/>
      <c r="AG356" s="117"/>
      <c r="AH356" s="117"/>
      <c r="AI356" s="117"/>
      <c r="AJ356" s="117"/>
      <c r="AK356" s="117"/>
    </row>
    <row r="357" spans="1:37" ht="14.25" x14ac:dyDescent="0.2">
      <c r="A357" s="87" t="s">
        <v>312</v>
      </c>
      <c r="B357" s="87" t="s">
        <v>311</v>
      </c>
      <c r="C357" s="98">
        <v>163.70999</v>
      </c>
      <c r="D357" s="98">
        <v>159.09003999999999</v>
      </c>
      <c r="E357" s="98">
        <v>210.97748000000001</v>
      </c>
      <c r="F357" s="98">
        <v>210.97748000000001</v>
      </c>
      <c r="G357" s="98">
        <v>210.97748000000001</v>
      </c>
      <c r="H357" s="57">
        <v>183.97032000000002</v>
      </c>
      <c r="I357" s="57">
        <v>230.36096000000001</v>
      </c>
      <c r="J357" s="57">
        <v>232.10148000000001</v>
      </c>
      <c r="K357" s="57">
        <v>232.10148000000001</v>
      </c>
      <c r="L357" s="57">
        <v>232.10148000000001</v>
      </c>
      <c r="M357" s="117"/>
      <c r="N357" s="89"/>
      <c r="O357" s="117"/>
      <c r="P357" s="117"/>
      <c r="Q357" s="117"/>
      <c r="R357" s="117"/>
      <c r="S357" s="117"/>
      <c r="T357" s="117"/>
      <c r="U357" s="117"/>
      <c r="V357" s="117"/>
      <c r="W357" s="117"/>
      <c r="X357" s="117"/>
      <c r="Y357" s="117"/>
      <c r="Z357" s="117"/>
      <c r="AA357" s="117"/>
      <c r="AB357" s="117"/>
      <c r="AC357" s="117"/>
      <c r="AD357" s="117"/>
      <c r="AE357" s="117"/>
      <c r="AF357" s="117"/>
      <c r="AG357" s="117"/>
      <c r="AH357" s="117"/>
      <c r="AI357" s="117"/>
      <c r="AJ357" s="117"/>
      <c r="AK357" s="117"/>
    </row>
    <row r="358" spans="1:37" ht="14.25" x14ac:dyDescent="0.2">
      <c r="A358" s="104" t="s">
        <v>310</v>
      </c>
      <c r="B358" s="104" t="s">
        <v>309</v>
      </c>
      <c r="C358" s="105">
        <v>468.13898999999998</v>
      </c>
      <c r="D358" s="105">
        <v>302.35700000000003</v>
      </c>
      <c r="E358" s="105">
        <v>467.61</v>
      </c>
      <c r="F358" s="105">
        <v>467.61</v>
      </c>
      <c r="G358" s="105">
        <v>467.61</v>
      </c>
      <c r="H358" s="18">
        <v>676.54806999999994</v>
      </c>
      <c r="I358" s="18">
        <v>708.2</v>
      </c>
      <c r="J358" s="18">
        <v>1601.15014</v>
      </c>
      <c r="K358" s="18">
        <v>1601.15014</v>
      </c>
      <c r="L358" s="18">
        <v>1601.15014</v>
      </c>
      <c r="M358" s="117"/>
      <c r="N358" s="89"/>
      <c r="O358" s="117"/>
      <c r="P358" s="117"/>
      <c r="Q358" s="117"/>
      <c r="R358" s="117"/>
      <c r="S358" s="117"/>
      <c r="T358" s="117"/>
      <c r="U358" s="117"/>
      <c r="V358" s="117"/>
      <c r="W358" s="117"/>
      <c r="X358" s="117"/>
      <c r="Y358" s="117"/>
      <c r="Z358" s="117"/>
      <c r="AA358" s="117"/>
      <c r="AB358" s="117"/>
      <c r="AC358" s="117"/>
      <c r="AD358" s="117"/>
      <c r="AE358" s="117"/>
      <c r="AF358" s="117"/>
      <c r="AG358" s="117"/>
      <c r="AH358" s="117"/>
      <c r="AI358" s="117"/>
      <c r="AJ358" s="117"/>
      <c r="AK358" s="117"/>
    </row>
    <row r="359" spans="1:37" ht="14.25" x14ac:dyDescent="0.2">
      <c r="A359" s="87" t="s">
        <v>308</v>
      </c>
      <c r="B359" s="87" t="s">
        <v>307</v>
      </c>
      <c r="C359" s="98">
        <v>272.12890000000004</v>
      </c>
      <c r="D359" s="98">
        <v>269.95738</v>
      </c>
      <c r="E359" s="98">
        <v>270.84712999999999</v>
      </c>
      <c r="F359" s="98">
        <v>270.84712999999999</v>
      </c>
      <c r="G359" s="98">
        <v>270.84712999999999</v>
      </c>
      <c r="H359" s="57">
        <v>287.42872</v>
      </c>
      <c r="I359" s="57">
        <v>288.70441999999997</v>
      </c>
      <c r="J359" s="57">
        <v>328.04745000000003</v>
      </c>
      <c r="K359" s="57">
        <v>330.08744999999999</v>
      </c>
      <c r="L359" s="57">
        <v>330.08744999999999</v>
      </c>
      <c r="M359" s="117"/>
      <c r="N359" s="89"/>
      <c r="O359" s="117"/>
      <c r="P359" s="117"/>
      <c r="Q359" s="117"/>
      <c r="R359" s="117"/>
      <c r="S359" s="117"/>
      <c r="T359" s="117"/>
      <c r="U359" s="117"/>
      <c r="V359" s="117"/>
      <c r="W359" s="117"/>
      <c r="X359" s="117"/>
      <c r="Y359" s="117"/>
      <c r="Z359" s="117"/>
      <c r="AA359" s="117"/>
      <c r="AB359" s="117"/>
      <c r="AC359" s="117"/>
      <c r="AD359" s="117"/>
      <c r="AE359" s="117"/>
      <c r="AF359" s="117"/>
      <c r="AG359" s="117"/>
      <c r="AH359" s="117"/>
      <c r="AI359" s="117"/>
      <c r="AJ359" s="117"/>
      <c r="AK359" s="117"/>
    </row>
    <row r="360" spans="1:37" ht="14.25" x14ac:dyDescent="0.2">
      <c r="A360" s="104" t="s">
        <v>306</v>
      </c>
      <c r="B360" s="104" t="s">
        <v>305</v>
      </c>
      <c r="C360" s="105">
        <v>0.96</v>
      </c>
      <c r="D360" s="105">
        <v>0.96</v>
      </c>
      <c r="E360" s="105">
        <v>0.96</v>
      </c>
      <c r="F360" s="105">
        <v>0.96</v>
      </c>
      <c r="G360" s="105">
        <v>0.96</v>
      </c>
      <c r="H360" s="18">
        <v>1</v>
      </c>
      <c r="I360" s="18">
        <v>1</v>
      </c>
      <c r="J360" s="18">
        <v>1</v>
      </c>
      <c r="K360" s="18">
        <v>1</v>
      </c>
      <c r="L360" s="18">
        <v>1</v>
      </c>
      <c r="M360" s="117"/>
      <c r="N360" s="89"/>
      <c r="O360" s="117"/>
      <c r="P360" s="117"/>
      <c r="Q360" s="117"/>
      <c r="R360" s="117"/>
      <c r="S360" s="117"/>
      <c r="T360" s="117"/>
      <c r="U360" s="117"/>
      <c r="V360" s="117"/>
      <c r="W360" s="117"/>
      <c r="X360" s="117"/>
      <c r="Y360" s="117"/>
      <c r="Z360" s="117"/>
      <c r="AA360" s="117"/>
      <c r="AB360" s="117"/>
      <c r="AC360" s="117"/>
      <c r="AD360" s="117"/>
      <c r="AE360" s="117"/>
      <c r="AF360" s="117"/>
      <c r="AG360" s="117"/>
      <c r="AH360" s="117"/>
      <c r="AI360" s="117"/>
      <c r="AJ360" s="117"/>
      <c r="AK360" s="117"/>
    </row>
    <row r="361" spans="1:37" ht="14.25" x14ac:dyDescent="0.2">
      <c r="A361" s="87" t="s">
        <v>304</v>
      </c>
      <c r="B361" s="87" t="s">
        <v>303</v>
      </c>
      <c r="C361" s="98">
        <v>2114.6495399999999</v>
      </c>
      <c r="D361" s="98">
        <v>760.70060000000001</v>
      </c>
      <c r="E361" s="98">
        <v>1459.6540600000001</v>
      </c>
      <c r="F361" s="98">
        <v>1459.6540600000001</v>
      </c>
      <c r="G361" s="98">
        <v>1459.6540600000001</v>
      </c>
      <c r="H361" s="57">
        <v>1904.0094199999999</v>
      </c>
      <c r="I361" s="57">
        <v>2007.6413400000001</v>
      </c>
      <c r="J361" s="57">
        <v>1766.3505399999999</v>
      </c>
      <c r="K361" s="57">
        <v>1766.29558</v>
      </c>
      <c r="L361" s="57">
        <v>1766.29558</v>
      </c>
      <c r="M361" s="117"/>
      <c r="N361" s="89"/>
      <c r="O361" s="117"/>
      <c r="P361" s="117"/>
      <c r="Q361" s="117"/>
      <c r="R361" s="117"/>
      <c r="S361" s="117"/>
      <c r="T361" s="117"/>
      <c r="U361" s="117"/>
      <c r="V361" s="117"/>
      <c r="W361" s="117"/>
      <c r="X361" s="117"/>
      <c r="Y361" s="117"/>
      <c r="Z361" s="117"/>
      <c r="AA361" s="117"/>
      <c r="AB361" s="117"/>
      <c r="AC361" s="117"/>
      <c r="AD361" s="117"/>
      <c r="AE361" s="117"/>
      <c r="AF361" s="117"/>
      <c r="AG361" s="117"/>
      <c r="AH361" s="117"/>
      <c r="AI361" s="117"/>
      <c r="AJ361" s="117"/>
      <c r="AK361" s="117"/>
    </row>
    <row r="362" spans="1:37" ht="14.25" x14ac:dyDescent="0.2">
      <c r="A362" s="104" t="s">
        <v>302</v>
      </c>
      <c r="B362" s="104" t="s">
        <v>301</v>
      </c>
      <c r="C362" s="105">
        <v>79.867509999999996</v>
      </c>
      <c r="D362" s="105">
        <v>53.641869999999997</v>
      </c>
      <c r="E362" s="105">
        <v>53.151989999999998</v>
      </c>
      <c r="F362" s="105">
        <v>52.62021</v>
      </c>
      <c r="G362" s="105">
        <v>52.62021</v>
      </c>
      <c r="H362" s="18">
        <v>58.253300000000003</v>
      </c>
      <c r="I362" s="18"/>
      <c r="J362" s="18"/>
      <c r="K362" s="18"/>
      <c r="L362" s="18"/>
      <c r="M362" s="117"/>
      <c r="N362" s="89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117"/>
      <c r="AA362" s="117"/>
      <c r="AB362" s="117"/>
      <c r="AC362" s="117"/>
      <c r="AD362" s="117"/>
      <c r="AE362" s="117"/>
      <c r="AF362" s="117"/>
      <c r="AG362" s="117"/>
      <c r="AH362" s="117"/>
      <c r="AI362" s="117"/>
      <c r="AJ362" s="117"/>
      <c r="AK362" s="117"/>
    </row>
    <row r="363" spans="1:37" ht="14.25" x14ac:dyDescent="0.2">
      <c r="A363" s="87" t="s">
        <v>300</v>
      </c>
      <c r="B363" s="87" t="s">
        <v>299</v>
      </c>
      <c r="C363" s="98">
        <v>64.76133999999999</v>
      </c>
      <c r="D363" s="98">
        <v>60.036340000000003</v>
      </c>
      <c r="E363" s="98">
        <v>60.582889999999999</v>
      </c>
      <c r="F363" s="98">
        <v>60.582889999999999</v>
      </c>
      <c r="G363" s="98">
        <v>60.582889999999999</v>
      </c>
      <c r="H363" s="57">
        <v>99.112700000000004</v>
      </c>
      <c r="I363" s="57"/>
      <c r="J363" s="57"/>
      <c r="K363" s="57"/>
      <c r="L363" s="57"/>
      <c r="M363" s="117"/>
      <c r="N363" s="89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117"/>
      <c r="AA363" s="117"/>
      <c r="AB363" s="117"/>
      <c r="AC363" s="117"/>
      <c r="AD363" s="117"/>
      <c r="AE363" s="117"/>
      <c r="AF363" s="117"/>
      <c r="AG363" s="117"/>
      <c r="AH363" s="117"/>
      <c r="AI363" s="117"/>
      <c r="AJ363" s="117"/>
      <c r="AK363" s="117"/>
    </row>
    <row r="364" spans="1:37" ht="14.25" x14ac:dyDescent="0.2">
      <c r="A364" s="104" t="s">
        <v>298</v>
      </c>
      <c r="B364" s="104" t="s">
        <v>297</v>
      </c>
      <c r="C364" s="105">
        <v>24.617169999999998</v>
      </c>
      <c r="D364" s="105">
        <v>23.592169999999999</v>
      </c>
      <c r="E364" s="105">
        <v>23.483340000000002</v>
      </c>
      <c r="F364" s="105">
        <v>23.354050000000001</v>
      </c>
      <c r="G364" s="105">
        <v>23.354050000000001</v>
      </c>
      <c r="H364" s="18">
        <v>24.515349999999998</v>
      </c>
      <c r="I364" s="18"/>
      <c r="J364" s="18"/>
      <c r="K364" s="18"/>
      <c r="L364" s="18"/>
      <c r="M364" s="117"/>
      <c r="N364" s="89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117"/>
      <c r="AA364" s="117"/>
      <c r="AB364" s="117"/>
      <c r="AC364" s="117"/>
      <c r="AD364" s="117"/>
      <c r="AE364" s="117"/>
      <c r="AF364" s="117"/>
      <c r="AG364" s="117"/>
      <c r="AH364" s="117"/>
      <c r="AI364" s="117"/>
      <c r="AJ364" s="117"/>
      <c r="AK364" s="117"/>
    </row>
    <row r="365" spans="1:37" ht="14.25" x14ac:dyDescent="0.2">
      <c r="A365" s="87" t="s">
        <v>296</v>
      </c>
      <c r="B365" s="87" t="s">
        <v>295</v>
      </c>
      <c r="C365" s="98">
        <v>126.25547</v>
      </c>
      <c r="D365" s="98">
        <v>130.95839000000001</v>
      </c>
      <c r="E365" s="98">
        <v>140.41601</v>
      </c>
      <c r="F365" s="98">
        <v>146.17343</v>
      </c>
      <c r="G365" s="98">
        <v>146.17343</v>
      </c>
      <c r="H365" s="57">
        <v>162.32379999999998</v>
      </c>
      <c r="I365" s="57">
        <v>171.64232999999999</v>
      </c>
      <c r="J365" s="57">
        <v>109.82071999999999</v>
      </c>
      <c r="K365" s="57">
        <v>107.88011</v>
      </c>
      <c r="L365" s="57">
        <v>107.88011</v>
      </c>
      <c r="M365" s="117"/>
      <c r="N365" s="89"/>
      <c r="O365" s="117"/>
      <c r="P365" s="117"/>
      <c r="Q365" s="117"/>
      <c r="R365" s="117"/>
      <c r="S365" s="117"/>
      <c r="T365" s="117"/>
      <c r="U365" s="117"/>
      <c r="V365" s="117"/>
      <c r="W365" s="117"/>
      <c r="X365" s="117"/>
      <c r="Y365" s="117"/>
      <c r="Z365" s="117"/>
      <c r="AA365" s="117"/>
      <c r="AB365" s="117"/>
      <c r="AC365" s="117"/>
      <c r="AD365" s="117"/>
      <c r="AE365" s="117"/>
      <c r="AF365" s="117"/>
      <c r="AG365" s="117"/>
      <c r="AH365" s="117"/>
      <c r="AI365" s="117"/>
      <c r="AJ365" s="117"/>
      <c r="AK365" s="117"/>
    </row>
    <row r="366" spans="1:37" ht="14.25" x14ac:dyDescent="0.2">
      <c r="A366" s="104" t="s">
        <v>294</v>
      </c>
      <c r="B366" s="104" t="s">
        <v>293</v>
      </c>
      <c r="C366" s="105">
        <v>89.759539999999987</v>
      </c>
      <c r="D366" s="105">
        <v>87.254679999999993</v>
      </c>
      <c r="E366" s="105">
        <v>89.979230000000001</v>
      </c>
      <c r="F366" s="105">
        <v>88.76473</v>
      </c>
      <c r="G366" s="105">
        <v>88.76473</v>
      </c>
      <c r="H366" s="18">
        <v>112.50833</v>
      </c>
      <c r="I366" s="18">
        <v>113.26047</v>
      </c>
      <c r="J366" s="18">
        <v>115.29423</v>
      </c>
      <c r="K366" s="18">
        <v>115.29423</v>
      </c>
      <c r="L366" s="18">
        <v>115.29423</v>
      </c>
      <c r="M366" s="117"/>
      <c r="N366" s="89"/>
      <c r="O366" s="117"/>
      <c r="P366" s="117"/>
      <c r="Q366" s="117"/>
      <c r="R366" s="117"/>
      <c r="S366" s="117"/>
      <c r="T366" s="117"/>
      <c r="U366" s="117"/>
      <c r="V366" s="117"/>
      <c r="W366" s="117"/>
      <c r="X366" s="117"/>
      <c r="Y366" s="117"/>
      <c r="Z366" s="117"/>
      <c r="AA366" s="117"/>
      <c r="AB366" s="117"/>
      <c r="AC366" s="117"/>
      <c r="AD366" s="117"/>
      <c r="AE366" s="117"/>
      <c r="AF366" s="117"/>
      <c r="AG366" s="117"/>
      <c r="AH366" s="117"/>
      <c r="AI366" s="117"/>
      <c r="AJ366" s="117"/>
      <c r="AK366" s="117"/>
    </row>
    <row r="367" spans="1:37" ht="15" thickBot="1" x14ac:dyDescent="0.25">
      <c r="A367" s="87" t="s">
        <v>292</v>
      </c>
      <c r="B367" s="87" t="s">
        <v>291</v>
      </c>
      <c r="C367" s="98">
        <v>670.16882999999996</v>
      </c>
      <c r="D367" s="98">
        <v>535.76044999999999</v>
      </c>
      <c r="E367" s="98">
        <v>552.95443999999998</v>
      </c>
      <c r="F367" s="98">
        <v>552.95443999999998</v>
      </c>
      <c r="G367" s="98">
        <v>552.95443999999998</v>
      </c>
      <c r="H367" s="57">
        <v>391.83749999999998</v>
      </c>
      <c r="I367" s="57">
        <v>277.52287999999999</v>
      </c>
      <c r="J367" s="57">
        <v>204.80349000000001</v>
      </c>
      <c r="K367" s="57">
        <v>204.07348999999999</v>
      </c>
      <c r="L367" s="57">
        <v>204.07348999999999</v>
      </c>
      <c r="M367" s="117"/>
      <c r="N367" s="89"/>
      <c r="O367" s="117"/>
      <c r="P367" s="117"/>
      <c r="Q367" s="117"/>
      <c r="R367" s="117"/>
      <c r="S367" s="117"/>
      <c r="T367" s="117"/>
      <c r="U367" s="117"/>
      <c r="V367" s="117"/>
      <c r="W367" s="117"/>
      <c r="X367" s="117"/>
      <c r="Y367" s="117"/>
      <c r="Z367" s="117"/>
      <c r="AA367" s="117"/>
      <c r="AB367" s="117"/>
      <c r="AC367" s="117"/>
      <c r="AD367" s="117"/>
      <c r="AE367" s="117"/>
      <c r="AF367" s="117"/>
      <c r="AG367" s="117"/>
      <c r="AH367" s="117"/>
      <c r="AI367" s="117"/>
      <c r="AJ367" s="117"/>
      <c r="AK367" s="117"/>
    </row>
    <row r="368" spans="1:37" ht="15" thickBot="1" x14ac:dyDescent="0.25">
      <c r="A368" s="49"/>
      <c r="B368" s="58" t="s">
        <v>127</v>
      </c>
      <c r="C368" s="95">
        <f t="shared" ref="C368:K368" si="36">SUM(C320:C367)</f>
        <v>6425.1622699999998</v>
      </c>
      <c r="D368" s="95">
        <f t="shared" si="36"/>
        <v>6502.6206299999994</v>
      </c>
      <c r="E368" s="95">
        <f t="shared" si="36"/>
        <v>7050.0747599999995</v>
      </c>
      <c r="F368" s="95">
        <f t="shared" si="36"/>
        <v>7057.7742899999994</v>
      </c>
      <c r="G368" s="95">
        <f t="shared" si="36"/>
        <v>7057.7742899999994</v>
      </c>
      <c r="H368" s="95">
        <f t="shared" si="36"/>
        <v>12344.56674</v>
      </c>
      <c r="I368" s="95">
        <f t="shared" si="36"/>
        <v>13298.38688</v>
      </c>
      <c r="J368" s="95">
        <f t="shared" si="36"/>
        <v>17766.98503</v>
      </c>
      <c r="K368" s="95">
        <f t="shared" si="36"/>
        <v>17796.951219999999</v>
      </c>
      <c r="L368" s="95">
        <f t="shared" ref="L368" si="37">SUM(L320:L367)</f>
        <v>17803.159669999997</v>
      </c>
      <c r="M368" s="117"/>
      <c r="N368" s="89"/>
      <c r="O368" s="117"/>
      <c r="P368" s="117"/>
      <c r="Q368" s="117"/>
      <c r="R368" s="117"/>
      <c r="S368" s="117"/>
      <c r="T368" s="117"/>
      <c r="U368" s="117"/>
      <c r="V368" s="117"/>
      <c r="W368" s="117"/>
      <c r="X368" s="117"/>
      <c r="Y368" s="117"/>
      <c r="Z368" s="117"/>
      <c r="AA368" s="117"/>
      <c r="AB368" s="117"/>
      <c r="AC368" s="117"/>
      <c r="AD368" s="117"/>
      <c r="AE368" s="117"/>
      <c r="AF368" s="117"/>
      <c r="AG368" s="117"/>
      <c r="AH368" s="117"/>
      <c r="AI368" s="117"/>
      <c r="AJ368" s="117"/>
      <c r="AK368" s="117"/>
    </row>
    <row r="369" spans="1:37" ht="24" x14ac:dyDescent="0.2">
      <c r="A369" s="90" t="s">
        <v>290</v>
      </c>
      <c r="B369" s="90" t="s">
        <v>289</v>
      </c>
      <c r="C369" s="97"/>
      <c r="D369" s="97"/>
      <c r="E369" s="97"/>
      <c r="F369" s="97"/>
      <c r="G369" s="97"/>
      <c r="H369" s="56">
        <v>20.75</v>
      </c>
      <c r="I369" s="56">
        <v>59.690429999999999</v>
      </c>
      <c r="J369" s="56">
        <v>85.957319999999996</v>
      </c>
      <c r="K369" s="56">
        <v>85.95732000000001</v>
      </c>
      <c r="L369" s="56">
        <v>85.95732000000001</v>
      </c>
      <c r="M369" s="117"/>
      <c r="N369" s="89"/>
      <c r="O369" s="117"/>
      <c r="P369" s="117"/>
      <c r="Q369" s="117"/>
      <c r="R369" s="117"/>
      <c r="S369" s="117"/>
      <c r="T369" s="117"/>
      <c r="U369" s="117"/>
      <c r="V369" s="117"/>
      <c r="W369" s="117"/>
      <c r="X369" s="117"/>
      <c r="Y369" s="117"/>
      <c r="Z369" s="117"/>
      <c r="AA369" s="117"/>
      <c r="AB369" s="117"/>
      <c r="AC369" s="117"/>
      <c r="AD369" s="117"/>
      <c r="AE369" s="117"/>
      <c r="AF369" s="117"/>
      <c r="AG369" s="117"/>
      <c r="AH369" s="117"/>
      <c r="AI369" s="117"/>
      <c r="AJ369" s="117"/>
      <c r="AK369" s="117"/>
    </row>
    <row r="370" spans="1:37" ht="24" x14ac:dyDescent="0.2">
      <c r="A370" s="87" t="s">
        <v>288</v>
      </c>
      <c r="B370" s="87" t="s">
        <v>287</v>
      </c>
      <c r="C370" s="98"/>
      <c r="D370" s="98"/>
      <c r="E370" s="98"/>
      <c r="F370" s="98"/>
      <c r="G370" s="98"/>
      <c r="H370" s="57">
        <v>0.49</v>
      </c>
      <c r="I370" s="57">
        <v>5.8086800000000007</v>
      </c>
      <c r="J370" s="57">
        <v>3.3120099999999999</v>
      </c>
      <c r="K370" s="57"/>
      <c r="L370" s="57"/>
      <c r="M370" s="117"/>
      <c r="N370" s="89"/>
      <c r="O370" s="117"/>
      <c r="P370" s="117"/>
      <c r="Q370" s="117"/>
      <c r="R370" s="117"/>
      <c r="S370" s="117"/>
      <c r="T370" s="117"/>
      <c r="U370" s="117"/>
      <c r="V370" s="117"/>
      <c r="W370" s="117"/>
      <c r="X370" s="117"/>
      <c r="Y370" s="117"/>
      <c r="Z370" s="117"/>
      <c r="AA370" s="117"/>
      <c r="AB370" s="117"/>
      <c r="AC370" s="117"/>
      <c r="AD370" s="117"/>
      <c r="AE370" s="117"/>
      <c r="AF370" s="117"/>
      <c r="AG370" s="117"/>
      <c r="AH370" s="117"/>
      <c r="AI370" s="117"/>
      <c r="AJ370" s="117"/>
      <c r="AK370" s="117"/>
    </row>
    <row r="371" spans="1:37" ht="24" x14ac:dyDescent="0.2">
      <c r="A371" s="90" t="s">
        <v>286</v>
      </c>
      <c r="B371" s="90" t="s">
        <v>285</v>
      </c>
      <c r="C371" s="97"/>
      <c r="D371" s="97"/>
      <c r="E371" s="97"/>
      <c r="F371" s="97"/>
      <c r="G371" s="97"/>
      <c r="H371" s="56">
        <v>1.4</v>
      </c>
      <c r="I371" s="56">
        <v>7.63</v>
      </c>
      <c r="J371" s="56">
        <v>7.41</v>
      </c>
      <c r="K371" s="56">
        <v>7.41</v>
      </c>
      <c r="L371" s="56">
        <v>7.41</v>
      </c>
      <c r="M371" s="117"/>
      <c r="N371" s="89"/>
      <c r="O371" s="117"/>
      <c r="P371" s="117"/>
      <c r="Q371" s="117"/>
      <c r="R371" s="117"/>
      <c r="S371" s="117"/>
      <c r="T371" s="117"/>
      <c r="U371" s="117"/>
      <c r="V371" s="117"/>
      <c r="W371" s="117"/>
      <c r="X371" s="117"/>
      <c r="Y371" s="117"/>
      <c r="Z371" s="117"/>
      <c r="AA371" s="117"/>
      <c r="AB371" s="117"/>
      <c r="AC371" s="117"/>
      <c r="AD371" s="117"/>
      <c r="AE371" s="117"/>
      <c r="AF371" s="117"/>
      <c r="AG371" s="117"/>
      <c r="AH371" s="117"/>
      <c r="AI371" s="117"/>
      <c r="AJ371" s="117"/>
      <c r="AK371" s="117"/>
    </row>
    <row r="372" spans="1:37" ht="14.25" x14ac:dyDescent="0.2">
      <c r="A372" s="87" t="s">
        <v>284</v>
      </c>
      <c r="B372" s="87" t="s">
        <v>283</v>
      </c>
      <c r="C372" s="98"/>
      <c r="D372" s="98"/>
      <c r="E372" s="98"/>
      <c r="F372" s="98"/>
      <c r="G372" s="98"/>
      <c r="H372" s="57">
        <v>0</v>
      </c>
      <c r="I372" s="57">
        <v>0.74899000000000004</v>
      </c>
      <c r="J372" s="57">
        <v>0</v>
      </c>
      <c r="K372" s="57"/>
      <c r="L372" s="57"/>
      <c r="M372" s="117"/>
      <c r="N372" s="89"/>
      <c r="O372" s="117"/>
      <c r="P372" s="117"/>
      <c r="Q372" s="117"/>
      <c r="R372" s="117"/>
      <c r="S372" s="117"/>
      <c r="T372" s="117"/>
      <c r="U372" s="117"/>
      <c r="V372" s="117"/>
      <c r="W372" s="117"/>
      <c r="X372" s="117"/>
      <c r="Y372" s="117"/>
      <c r="Z372" s="117"/>
      <c r="AA372" s="117"/>
      <c r="AB372" s="117"/>
      <c r="AC372" s="117"/>
      <c r="AD372" s="117"/>
      <c r="AE372" s="117"/>
      <c r="AF372" s="117"/>
      <c r="AG372" s="117"/>
      <c r="AH372" s="117"/>
      <c r="AI372" s="117"/>
      <c r="AJ372" s="117"/>
      <c r="AK372" s="117"/>
    </row>
    <row r="373" spans="1:37" ht="24" x14ac:dyDescent="0.2">
      <c r="A373" s="90" t="s">
        <v>282</v>
      </c>
      <c r="B373" s="90" t="s">
        <v>281</v>
      </c>
      <c r="C373" s="97"/>
      <c r="D373" s="97"/>
      <c r="E373" s="97"/>
      <c r="F373" s="97"/>
      <c r="G373" s="97"/>
      <c r="H373" s="56">
        <v>35</v>
      </c>
      <c r="I373" s="56">
        <v>0</v>
      </c>
      <c r="J373" s="56">
        <v>0</v>
      </c>
      <c r="K373" s="56"/>
      <c r="L373" s="56"/>
      <c r="M373" s="117"/>
      <c r="N373" s="89"/>
      <c r="O373" s="117"/>
      <c r="P373" s="117"/>
      <c r="Q373" s="117"/>
      <c r="R373" s="117"/>
      <c r="S373" s="117"/>
      <c r="T373" s="117"/>
      <c r="U373" s="117"/>
      <c r="V373" s="117"/>
      <c r="W373" s="117"/>
      <c r="X373" s="117"/>
      <c r="Y373" s="117"/>
      <c r="Z373" s="117"/>
      <c r="AA373" s="117"/>
      <c r="AB373" s="117"/>
      <c r="AC373" s="117"/>
      <c r="AD373" s="117"/>
      <c r="AE373" s="117"/>
      <c r="AF373" s="117"/>
      <c r="AG373" s="117"/>
      <c r="AH373" s="117"/>
      <c r="AI373" s="117"/>
      <c r="AJ373" s="117"/>
      <c r="AK373" s="117"/>
    </row>
    <row r="374" spans="1:37" ht="14.25" x14ac:dyDescent="0.2">
      <c r="A374" s="87" t="s">
        <v>280</v>
      </c>
      <c r="B374" s="87" t="s">
        <v>279</v>
      </c>
      <c r="C374" s="98"/>
      <c r="D374" s="98"/>
      <c r="E374" s="98"/>
      <c r="F374" s="98"/>
      <c r="G374" s="98"/>
      <c r="H374" s="57">
        <v>230</v>
      </c>
      <c r="I374" s="57">
        <v>600</v>
      </c>
      <c r="J374" s="57">
        <v>570</v>
      </c>
      <c r="K374" s="57">
        <v>570</v>
      </c>
      <c r="L374" s="57">
        <v>570</v>
      </c>
      <c r="M374" s="117"/>
      <c r="N374" s="89"/>
      <c r="O374" s="117"/>
      <c r="P374" s="117"/>
      <c r="Q374" s="117"/>
      <c r="R374" s="117"/>
      <c r="S374" s="117"/>
      <c r="T374" s="117"/>
      <c r="U374" s="117"/>
      <c r="V374" s="117"/>
      <c r="W374" s="117"/>
      <c r="X374" s="117"/>
      <c r="Y374" s="117"/>
      <c r="Z374" s="117"/>
      <c r="AA374" s="117"/>
      <c r="AB374" s="117"/>
      <c r="AC374" s="117"/>
      <c r="AD374" s="117"/>
      <c r="AE374" s="117"/>
      <c r="AF374" s="117"/>
      <c r="AG374" s="117"/>
      <c r="AH374" s="117"/>
      <c r="AI374" s="117"/>
      <c r="AJ374" s="117"/>
      <c r="AK374" s="117"/>
    </row>
    <row r="375" spans="1:37" ht="23.25" customHeight="1" x14ac:dyDescent="0.2">
      <c r="A375" s="90" t="s">
        <v>278</v>
      </c>
      <c r="B375" s="90" t="s">
        <v>277</v>
      </c>
      <c r="C375" s="97"/>
      <c r="D375" s="97"/>
      <c r="E375" s="97"/>
      <c r="F375" s="97"/>
      <c r="G375" s="97"/>
      <c r="H375" s="56">
        <v>8</v>
      </c>
      <c r="I375" s="56">
        <v>0</v>
      </c>
      <c r="J375" s="56">
        <v>0</v>
      </c>
      <c r="K375" s="56"/>
      <c r="L375" s="56"/>
      <c r="M375" s="117"/>
      <c r="N375" s="89"/>
      <c r="O375" s="117"/>
      <c r="P375" s="117"/>
      <c r="Q375" s="117"/>
      <c r="R375" s="117"/>
      <c r="S375" s="117"/>
      <c r="T375" s="117"/>
      <c r="U375" s="117"/>
      <c r="V375" s="117"/>
      <c r="W375" s="117"/>
      <c r="X375" s="117"/>
      <c r="Y375" s="117"/>
      <c r="Z375" s="117"/>
      <c r="AA375" s="117"/>
      <c r="AB375" s="117"/>
      <c r="AC375" s="117"/>
      <c r="AD375" s="117"/>
      <c r="AE375" s="117"/>
      <c r="AF375" s="117"/>
      <c r="AG375" s="117"/>
      <c r="AH375" s="117"/>
      <c r="AI375" s="117"/>
      <c r="AJ375" s="117"/>
      <c r="AK375" s="117"/>
    </row>
    <row r="376" spans="1:37" ht="24" x14ac:dyDescent="0.2">
      <c r="A376" s="87" t="s">
        <v>276</v>
      </c>
      <c r="B376" s="87" t="s">
        <v>275</v>
      </c>
      <c r="C376" s="98"/>
      <c r="D376" s="98"/>
      <c r="E376" s="98"/>
      <c r="F376" s="98"/>
      <c r="G376" s="98"/>
      <c r="H376" s="57">
        <v>37.299999999999997</v>
      </c>
      <c r="I376" s="57">
        <v>31.3</v>
      </c>
      <c r="J376" s="57">
        <v>31</v>
      </c>
      <c r="K376" s="57">
        <v>31</v>
      </c>
      <c r="L376" s="57">
        <v>31</v>
      </c>
      <c r="M376" s="117"/>
      <c r="N376" s="89"/>
      <c r="O376" s="117"/>
      <c r="P376" s="117"/>
      <c r="Q376" s="117"/>
      <c r="R376" s="117"/>
      <c r="S376" s="117"/>
      <c r="T376" s="117"/>
      <c r="U376" s="117"/>
      <c r="V376" s="117"/>
      <c r="W376" s="117"/>
      <c r="X376" s="117"/>
      <c r="Y376" s="117"/>
      <c r="Z376" s="117"/>
      <c r="AA376" s="117"/>
      <c r="AB376" s="117"/>
      <c r="AC376" s="117"/>
      <c r="AD376" s="117"/>
      <c r="AE376" s="117"/>
      <c r="AF376" s="117"/>
      <c r="AG376" s="117"/>
      <c r="AH376" s="117"/>
      <c r="AI376" s="117"/>
      <c r="AJ376" s="117"/>
      <c r="AK376" s="117"/>
    </row>
    <row r="377" spans="1:37" ht="24" x14ac:dyDescent="0.2">
      <c r="A377" s="90" t="s">
        <v>274</v>
      </c>
      <c r="B377" s="90" t="s">
        <v>273</v>
      </c>
      <c r="C377" s="97"/>
      <c r="D377" s="97"/>
      <c r="E377" s="97"/>
      <c r="F377" s="97"/>
      <c r="G377" s="97"/>
      <c r="H377" s="56">
        <v>1.94</v>
      </c>
      <c r="I377" s="56">
        <v>1.94</v>
      </c>
      <c r="J377" s="56">
        <v>1.4700800000000001</v>
      </c>
      <c r="K377" s="56"/>
      <c r="L377" s="56"/>
      <c r="M377" s="117"/>
      <c r="N377" s="89"/>
      <c r="O377" s="117"/>
      <c r="P377" s="117"/>
      <c r="Q377" s="117"/>
      <c r="R377" s="117"/>
      <c r="S377" s="117"/>
      <c r="T377" s="117"/>
      <c r="U377" s="117"/>
      <c r="V377" s="117"/>
      <c r="W377" s="117"/>
      <c r="X377" s="117"/>
      <c r="Y377" s="117"/>
      <c r="Z377" s="117"/>
      <c r="AA377" s="117"/>
      <c r="AB377" s="117"/>
      <c r="AC377" s="117"/>
      <c r="AD377" s="117"/>
      <c r="AE377" s="117"/>
      <c r="AF377" s="117"/>
      <c r="AG377" s="117"/>
      <c r="AH377" s="117"/>
      <c r="AI377" s="117"/>
      <c r="AJ377" s="117"/>
      <c r="AK377" s="117"/>
    </row>
    <row r="378" spans="1:37" ht="24" x14ac:dyDescent="0.2">
      <c r="A378" s="87" t="s">
        <v>272</v>
      </c>
      <c r="B378" s="87" t="s">
        <v>271</v>
      </c>
      <c r="C378" s="98"/>
      <c r="D378" s="98"/>
      <c r="E378" s="98"/>
      <c r="F378" s="98"/>
      <c r="G378" s="98"/>
      <c r="H378" s="57">
        <v>109</v>
      </c>
      <c r="I378" s="57">
        <v>0</v>
      </c>
      <c r="J378" s="57">
        <v>0</v>
      </c>
      <c r="K378" s="57"/>
      <c r="L378" s="57"/>
      <c r="M378" s="117"/>
      <c r="N378" s="89"/>
      <c r="O378" s="117"/>
      <c r="P378" s="117"/>
      <c r="Q378" s="117"/>
      <c r="R378" s="117"/>
      <c r="S378" s="117"/>
      <c r="T378" s="117"/>
      <c r="U378" s="117"/>
      <c r="V378" s="117"/>
      <c r="W378" s="117"/>
      <c r="X378" s="117"/>
      <c r="Y378" s="117"/>
      <c r="Z378" s="117"/>
      <c r="AA378" s="117"/>
      <c r="AB378" s="117"/>
      <c r="AC378" s="117"/>
      <c r="AD378" s="117"/>
      <c r="AE378" s="117"/>
      <c r="AF378" s="117"/>
      <c r="AG378" s="117"/>
      <c r="AH378" s="117"/>
      <c r="AI378" s="117"/>
      <c r="AJ378" s="117"/>
      <c r="AK378" s="117"/>
    </row>
    <row r="379" spans="1:37" ht="24" x14ac:dyDescent="0.2">
      <c r="A379" s="90" t="s">
        <v>270</v>
      </c>
      <c r="B379" s="90" t="s">
        <v>269</v>
      </c>
      <c r="C379" s="97">
        <v>27.472799999999999</v>
      </c>
      <c r="D379" s="97">
        <v>28.674769999999999</v>
      </c>
      <c r="E379" s="97">
        <v>29.11769</v>
      </c>
      <c r="F379" s="97">
        <v>29.11769</v>
      </c>
      <c r="G379" s="97">
        <v>29.11769</v>
      </c>
      <c r="H379" s="56">
        <v>35.316929999999999</v>
      </c>
      <c r="I379" s="56">
        <v>34.886470000000003</v>
      </c>
      <c r="J379" s="56">
        <v>37.661879999999996</v>
      </c>
      <c r="K379" s="56">
        <v>37.50394</v>
      </c>
      <c r="L379" s="56">
        <v>37.50394</v>
      </c>
      <c r="M379" s="117"/>
      <c r="N379" s="89"/>
      <c r="O379" s="117"/>
      <c r="P379" s="117"/>
      <c r="Q379" s="117"/>
      <c r="R379" s="117"/>
      <c r="S379" s="117"/>
      <c r="T379" s="117"/>
      <c r="U379" s="117"/>
      <c r="V379" s="117"/>
      <c r="W379" s="117"/>
      <c r="X379" s="117"/>
      <c r="Y379" s="117"/>
      <c r="Z379" s="117"/>
      <c r="AA379" s="117"/>
      <c r="AB379" s="117"/>
      <c r="AC379" s="117"/>
      <c r="AD379" s="117"/>
      <c r="AE379" s="117"/>
      <c r="AF379" s="117"/>
      <c r="AG379" s="117"/>
      <c r="AH379" s="117"/>
      <c r="AI379" s="117"/>
      <c r="AJ379" s="117"/>
      <c r="AK379" s="117"/>
    </row>
    <row r="380" spans="1:37" ht="14.25" x14ac:dyDescent="0.2">
      <c r="A380" s="87" t="s">
        <v>268</v>
      </c>
      <c r="B380" s="87" t="s">
        <v>267</v>
      </c>
      <c r="C380" s="98">
        <v>180.79</v>
      </c>
      <c r="D380" s="98">
        <v>59.49</v>
      </c>
      <c r="E380" s="98">
        <v>120.79</v>
      </c>
      <c r="F380" s="98">
        <v>120.79</v>
      </c>
      <c r="G380" s="98">
        <v>120.79</v>
      </c>
      <c r="H380" s="57">
        <v>111.521</v>
      </c>
      <c r="I380" s="57">
        <v>110.79</v>
      </c>
      <c r="J380" s="57">
        <v>110</v>
      </c>
      <c r="K380" s="57">
        <v>110</v>
      </c>
      <c r="L380" s="57">
        <v>110</v>
      </c>
      <c r="M380" s="117"/>
      <c r="N380" s="89"/>
      <c r="O380" s="117"/>
      <c r="P380" s="117"/>
      <c r="Q380" s="117"/>
      <c r="R380" s="117"/>
      <c r="S380" s="117"/>
      <c r="T380" s="117"/>
      <c r="U380" s="117"/>
      <c r="V380" s="117"/>
      <c r="W380" s="117"/>
      <c r="X380" s="117"/>
      <c r="Y380" s="117"/>
      <c r="Z380" s="117"/>
      <c r="AA380" s="117"/>
      <c r="AB380" s="117"/>
      <c r="AC380" s="117"/>
      <c r="AD380" s="117"/>
      <c r="AE380" s="117"/>
      <c r="AF380" s="117"/>
      <c r="AG380" s="117"/>
      <c r="AH380" s="117"/>
      <c r="AI380" s="117"/>
      <c r="AJ380" s="117"/>
      <c r="AK380" s="117"/>
    </row>
    <row r="381" spans="1:37" ht="24" x14ac:dyDescent="0.2">
      <c r="A381" s="90" t="s">
        <v>266</v>
      </c>
      <c r="B381" s="90" t="s">
        <v>265</v>
      </c>
      <c r="C381" s="97">
        <v>60.01961</v>
      </c>
      <c r="D381" s="97">
        <v>58.414819999999999</v>
      </c>
      <c r="E381" s="97">
        <v>59.986699999999999</v>
      </c>
      <c r="F381" s="97">
        <v>59.986699999999999</v>
      </c>
      <c r="G381" s="97">
        <v>59.986699999999999</v>
      </c>
      <c r="H381" s="56">
        <v>60.04956</v>
      </c>
      <c r="I381" s="56">
        <v>60.851620000000004</v>
      </c>
      <c r="J381" s="56">
        <v>62.292650000000002</v>
      </c>
      <c r="K381" s="56">
        <v>62.292650000000002</v>
      </c>
      <c r="L381" s="56">
        <v>62.292650000000002</v>
      </c>
      <c r="M381" s="117"/>
      <c r="N381" s="89"/>
      <c r="O381" s="117"/>
      <c r="P381" s="117"/>
      <c r="Q381" s="117"/>
      <c r="R381" s="117"/>
      <c r="S381" s="117"/>
      <c r="T381" s="117"/>
      <c r="U381" s="117"/>
      <c r="V381" s="117"/>
      <c r="W381" s="117"/>
      <c r="X381" s="117"/>
      <c r="Y381" s="117"/>
      <c r="Z381" s="117"/>
      <c r="AA381" s="117"/>
      <c r="AB381" s="117"/>
      <c r="AC381" s="117"/>
      <c r="AD381" s="117"/>
      <c r="AE381" s="117"/>
      <c r="AF381" s="117"/>
      <c r="AG381" s="117"/>
      <c r="AH381" s="117"/>
      <c r="AI381" s="117"/>
      <c r="AJ381" s="117"/>
      <c r="AK381" s="117"/>
    </row>
    <row r="382" spans="1:37" ht="14.25" x14ac:dyDescent="0.2">
      <c r="A382" s="87" t="s">
        <v>264</v>
      </c>
      <c r="B382" s="87" t="s">
        <v>263</v>
      </c>
      <c r="C382" s="98">
        <v>8.1481999999999992</v>
      </c>
      <c r="D382" s="98">
        <v>8.1481999999999992</v>
      </c>
      <c r="E382" s="98">
        <v>7.3873199999999999</v>
      </c>
      <c r="F382" s="98">
        <v>7.3873199999999999</v>
      </c>
      <c r="G382" s="98">
        <v>7.3873199999999999</v>
      </c>
      <c r="H382" s="57">
        <v>7.4342100000000002</v>
      </c>
      <c r="I382" s="57">
        <v>7.5030600000000005</v>
      </c>
      <c r="J382" s="57">
        <v>8.7179099999999998</v>
      </c>
      <c r="K382" s="57">
        <v>8.7179099999999998</v>
      </c>
      <c r="L382" s="57">
        <v>8.7179099999999998</v>
      </c>
      <c r="M382" s="117"/>
      <c r="N382" s="89"/>
      <c r="O382" s="117"/>
      <c r="P382" s="117"/>
      <c r="Q382" s="117"/>
      <c r="R382" s="117"/>
      <c r="S382" s="117"/>
      <c r="T382" s="117"/>
      <c r="U382" s="117"/>
      <c r="V382" s="117"/>
      <c r="W382" s="117"/>
      <c r="X382" s="117"/>
      <c r="Y382" s="117"/>
      <c r="Z382" s="117"/>
      <c r="AA382" s="117"/>
      <c r="AB382" s="117"/>
      <c r="AC382" s="117"/>
      <c r="AD382" s="117"/>
      <c r="AE382" s="117"/>
      <c r="AF382" s="117"/>
      <c r="AG382" s="117"/>
      <c r="AH382" s="117"/>
      <c r="AI382" s="117"/>
      <c r="AJ382" s="117"/>
      <c r="AK382" s="117"/>
    </row>
    <row r="383" spans="1:37" ht="14.25" x14ac:dyDescent="0.2">
      <c r="A383" s="90" t="s">
        <v>262</v>
      </c>
      <c r="B383" s="90" t="s">
        <v>261</v>
      </c>
      <c r="C383" s="97">
        <v>13.04552</v>
      </c>
      <c r="D383" s="97">
        <v>16.54552</v>
      </c>
      <c r="E383" s="97">
        <v>13.76235</v>
      </c>
      <c r="F383" s="97">
        <v>13.76235</v>
      </c>
      <c r="G383" s="97">
        <v>13.76235</v>
      </c>
      <c r="H383" s="56">
        <v>13.71086</v>
      </c>
      <c r="I383" s="56">
        <v>14.97395</v>
      </c>
      <c r="J383" s="56">
        <v>17.55978</v>
      </c>
      <c r="K383" s="56">
        <v>17.55978</v>
      </c>
      <c r="L383" s="56">
        <v>17.55978</v>
      </c>
      <c r="M383" s="117"/>
      <c r="N383" s="89"/>
      <c r="O383" s="117"/>
      <c r="P383" s="117"/>
      <c r="Q383" s="117"/>
      <c r="R383" s="117"/>
      <c r="S383" s="117"/>
      <c r="T383" s="117"/>
      <c r="U383" s="117"/>
      <c r="V383" s="117"/>
      <c r="W383" s="117"/>
      <c r="X383" s="117"/>
      <c r="Y383" s="117"/>
      <c r="Z383" s="117"/>
      <c r="AA383" s="117"/>
      <c r="AB383" s="117"/>
      <c r="AC383" s="117"/>
      <c r="AD383" s="117"/>
      <c r="AE383" s="117"/>
      <c r="AF383" s="117"/>
      <c r="AG383" s="117"/>
      <c r="AH383" s="117"/>
      <c r="AI383" s="117"/>
      <c r="AJ383" s="117"/>
      <c r="AK383" s="117"/>
    </row>
    <row r="384" spans="1:37" ht="14.25" x14ac:dyDescent="0.2">
      <c r="A384" s="87" t="s">
        <v>260</v>
      </c>
      <c r="B384" s="87" t="s">
        <v>259</v>
      </c>
      <c r="C384" s="98">
        <v>15.622200000000001</v>
      </c>
      <c r="D384" s="98">
        <v>13.99737</v>
      </c>
      <c r="E384" s="98">
        <v>15.704700000000001</v>
      </c>
      <c r="F384" s="98">
        <v>15.704700000000001</v>
      </c>
      <c r="G384" s="98">
        <v>15.704700000000001</v>
      </c>
      <c r="H384" s="57">
        <v>16.372229999999998</v>
      </c>
      <c r="I384" s="57">
        <v>19.407360000000001</v>
      </c>
      <c r="J384" s="57">
        <v>19.064579999999999</v>
      </c>
      <c r="K384" s="57">
        <v>18.938419999999997</v>
      </c>
      <c r="L384" s="57">
        <v>18.938419999999997</v>
      </c>
      <c r="M384" s="117"/>
      <c r="N384" s="89"/>
      <c r="O384" s="117"/>
      <c r="P384" s="117"/>
      <c r="Q384" s="117"/>
      <c r="R384" s="117"/>
      <c r="S384" s="117"/>
      <c r="T384" s="117"/>
      <c r="U384" s="117"/>
      <c r="V384" s="117"/>
      <c r="W384" s="117"/>
      <c r="X384" s="117"/>
      <c r="Y384" s="117"/>
      <c r="Z384" s="117"/>
      <c r="AA384" s="117"/>
      <c r="AB384" s="117"/>
      <c r="AC384" s="117"/>
      <c r="AD384" s="117"/>
      <c r="AE384" s="117"/>
      <c r="AF384" s="117"/>
      <c r="AG384" s="117"/>
      <c r="AH384" s="117"/>
      <c r="AI384" s="117"/>
      <c r="AJ384" s="117"/>
      <c r="AK384" s="117"/>
    </row>
    <row r="385" spans="1:37" ht="14.25" x14ac:dyDescent="0.2">
      <c r="A385" s="90" t="s">
        <v>258</v>
      </c>
      <c r="B385" s="90" t="s">
        <v>257</v>
      </c>
      <c r="C385" s="97">
        <v>8.0402500000000003</v>
      </c>
      <c r="D385" s="97">
        <v>7.9960899999999997</v>
      </c>
      <c r="E385" s="97">
        <v>8.1296300000000006</v>
      </c>
      <c r="F385" s="97">
        <v>8.1296300000000006</v>
      </c>
      <c r="G385" s="97">
        <v>8.1296300000000006</v>
      </c>
      <c r="H385" s="56">
        <v>10.226330000000001</v>
      </c>
      <c r="I385" s="56">
        <v>10.41276</v>
      </c>
      <c r="J385" s="56">
        <v>10.51431</v>
      </c>
      <c r="K385" s="56">
        <v>10.51431</v>
      </c>
      <c r="L385" s="56">
        <v>10.51431</v>
      </c>
      <c r="M385" s="117"/>
      <c r="N385" s="89"/>
      <c r="O385" s="117"/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D385" s="117"/>
      <c r="AE385" s="117"/>
      <c r="AF385" s="117"/>
      <c r="AG385" s="117"/>
      <c r="AH385" s="117"/>
      <c r="AI385" s="117"/>
      <c r="AJ385" s="117"/>
      <c r="AK385" s="117"/>
    </row>
    <row r="386" spans="1:37" ht="14.25" x14ac:dyDescent="0.2">
      <c r="A386" s="87" t="s">
        <v>256</v>
      </c>
      <c r="B386" s="87" t="s">
        <v>255</v>
      </c>
      <c r="C386" s="98">
        <v>35.231859999999998</v>
      </c>
      <c r="D386" s="98">
        <v>50.61721</v>
      </c>
      <c r="E386" s="98">
        <v>52.790010000000002</v>
      </c>
      <c r="F386" s="98">
        <v>52.790010000000002</v>
      </c>
      <c r="G386" s="98">
        <v>52.790010000000002</v>
      </c>
      <c r="H386" s="57">
        <v>52.920010000000005</v>
      </c>
      <c r="I386" s="57">
        <v>53.096510000000002</v>
      </c>
      <c r="J386" s="57">
        <v>80.820509999999999</v>
      </c>
      <c r="K386" s="57">
        <v>80.568509999999989</v>
      </c>
      <c r="L386" s="57">
        <v>80.568509999999989</v>
      </c>
      <c r="M386" s="117"/>
      <c r="N386" s="89"/>
      <c r="O386" s="117"/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D386" s="117"/>
      <c r="AE386" s="117"/>
      <c r="AF386" s="117"/>
      <c r="AG386" s="117"/>
      <c r="AH386" s="117"/>
      <c r="AI386" s="117"/>
      <c r="AJ386" s="117"/>
      <c r="AK386" s="117"/>
    </row>
    <row r="387" spans="1:37" ht="14.25" x14ac:dyDescent="0.2">
      <c r="A387" s="90" t="s">
        <v>254</v>
      </c>
      <c r="B387" s="90" t="s">
        <v>253</v>
      </c>
      <c r="C387" s="97">
        <v>31.92961</v>
      </c>
      <c r="D387" s="97">
        <v>32.383240000000001</v>
      </c>
      <c r="E387" s="97">
        <v>35.328780000000002</v>
      </c>
      <c r="F387" s="97">
        <v>35.327489999999997</v>
      </c>
      <c r="G387" s="97">
        <v>35.327489999999997</v>
      </c>
      <c r="H387" s="56">
        <v>42.164370000000005</v>
      </c>
      <c r="I387" s="56">
        <v>43.317230000000002</v>
      </c>
      <c r="J387" s="56">
        <v>45.961779999999997</v>
      </c>
      <c r="K387" s="56">
        <v>45.961779999999997</v>
      </c>
      <c r="L387" s="56">
        <v>45.961779999999997</v>
      </c>
      <c r="M387" s="117"/>
      <c r="N387" s="89"/>
      <c r="O387" s="117"/>
      <c r="P387" s="117"/>
      <c r="Q387" s="117"/>
      <c r="R387" s="117"/>
      <c r="S387" s="117"/>
      <c r="T387" s="117"/>
      <c r="U387" s="117"/>
      <c r="V387" s="117"/>
      <c r="W387" s="117"/>
      <c r="X387" s="117"/>
      <c r="Y387" s="117"/>
      <c r="Z387" s="117"/>
      <c r="AA387" s="117"/>
      <c r="AB387" s="117"/>
      <c r="AC387" s="117"/>
      <c r="AD387" s="117"/>
      <c r="AE387" s="117"/>
      <c r="AF387" s="117"/>
      <c r="AG387" s="117"/>
      <c r="AH387" s="117"/>
      <c r="AI387" s="117"/>
      <c r="AJ387" s="117"/>
      <c r="AK387" s="117"/>
    </row>
    <row r="388" spans="1:37" ht="14.25" x14ac:dyDescent="0.2">
      <c r="A388" s="87" t="s">
        <v>252</v>
      </c>
      <c r="B388" s="87" t="s">
        <v>251</v>
      </c>
      <c r="C388" s="98">
        <v>121.9958</v>
      </c>
      <c r="D388" s="98">
        <v>126.29315</v>
      </c>
      <c r="E388" s="98">
        <v>128.95786000000001</v>
      </c>
      <c r="F388" s="98">
        <v>128.95786000000001</v>
      </c>
      <c r="G388" s="98">
        <v>128.95786000000001</v>
      </c>
      <c r="H388" s="57">
        <v>123.98366</v>
      </c>
      <c r="I388" s="57">
        <v>127.52064999999999</v>
      </c>
      <c r="J388" s="57">
        <v>131.25814</v>
      </c>
      <c r="K388" s="57">
        <v>131.25814000000003</v>
      </c>
      <c r="L388" s="57">
        <v>131.25814000000003</v>
      </c>
      <c r="M388" s="117"/>
      <c r="N388" s="89"/>
      <c r="O388" s="117"/>
      <c r="P388" s="117"/>
      <c r="Q388" s="117"/>
      <c r="R388" s="117"/>
      <c r="S388" s="117"/>
      <c r="T388" s="117"/>
      <c r="U388" s="117"/>
      <c r="V388" s="117"/>
      <c r="W388" s="117"/>
      <c r="X388" s="117"/>
      <c r="Y388" s="117"/>
      <c r="Z388" s="117"/>
      <c r="AA388" s="117"/>
      <c r="AB388" s="117"/>
      <c r="AC388" s="117"/>
      <c r="AD388" s="117"/>
      <c r="AE388" s="117"/>
      <c r="AF388" s="117"/>
      <c r="AG388" s="117"/>
      <c r="AH388" s="117"/>
      <c r="AI388" s="117"/>
      <c r="AJ388" s="117"/>
      <c r="AK388" s="117"/>
    </row>
    <row r="389" spans="1:37" ht="14.25" x14ac:dyDescent="0.2">
      <c r="A389" s="90" t="s">
        <v>250</v>
      </c>
      <c r="B389" s="90" t="s">
        <v>249</v>
      </c>
      <c r="C389" s="97">
        <v>8.2253700000000016</v>
      </c>
      <c r="D389" s="97">
        <v>8.2721599999999995</v>
      </c>
      <c r="E389" s="97">
        <v>8.47316</v>
      </c>
      <c r="F389" s="97">
        <v>8.47316</v>
      </c>
      <c r="G389" s="97">
        <v>8.47316</v>
      </c>
      <c r="H389" s="56">
        <v>9.07836</v>
      </c>
      <c r="I389" s="56">
        <v>9.5483600000000006</v>
      </c>
      <c r="J389" s="56">
        <v>10.072089999999999</v>
      </c>
      <c r="K389" s="56">
        <v>10.072089999999999</v>
      </c>
      <c r="L389" s="56">
        <v>10.072089999999999</v>
      </c>
      <c r="M389" s="117"/>
      <c r="N389" s="89"/>
      <c r="O389" s="117"/>
      <c r="P389" s="117"/>
      <c r="Q389" s="117"/>
      <c r="R389" s="117"/>
      <c r="S389" s="117"/>
      <c r="T389" s="117"/>
      <c r="U389" s="117"/>
      <c r="V389" s="117"/>
      <c r="W389" s="117"/>
      <c r="X389" s="117"/>
      <c r="Y389" s="117"/>
      <c r="Z389" s="117"/>
      <c r="AA389" s="117"/>
      <c r="AB389" s="117"/>
      <c r="AC389" s="117"/>
      <c r="AD389" s="117"/>
      <c r="AE389" s="117"/>
      <c r="AF389" s="117"/>
      <c r="AG389" s="117"/>
      <c r="AH389" s="117"/>
      <c r="AI389" s="117"/>
      <c r="AJ389" s="117"/>
      <c r="AK389" s="117"/>
    </row>
    <row r="390" spans="1:37" ht="14.25" x14ac:dyDescent="0.2">
      <c r="A390" s="87" t="s">
        <v>248</v>
      </c>
      <c r="B390" s="87" t="s">
        <v>247</v>
      </c>
      <c r="C390" s="98">
        <v>6.9214200000000003</v>
      </c>
      <c r="D390" s="98">
        <v>6.8141400000000001</v>
      </c>
      <c r="E390" s="98">
        <v>6.5117899999999995</v>
      </c>
      <c r="F390" s="98">
        <v>6.5117899999999995</v>
      </c>
      <c r="G390" s="98">
        <v>6.5117899999999995</v>
      </c>
      <c r="H390" s="57">
        <v>6.8016000000000005</v>
      </c>
      <c r="I390" s="57">
        <v>11.296950000000001</v>
      </c>
      <c r="J390" s="57">
        <v>12.364599999999999</v>
      </c>
      <c r="K390" s="57">
        <v>12.364600000000001</v>
      </c>
      <c r="L390" s="57">
        <v>12.364600000000001</v>
      </c>
      <c r="M390" s="117"/>
      <c r="N390" s="89"/>
      <c r="O390" s="117"/>
      <c r="P390" s="117"/>
      <c r="Q390" s="117"/>
      <c r="R390" s="117"/>
      <c r="S390" s="117"/>
      <c r="T390" s="117"/>
      <c r="U390" s="117"/>
      <c r="V390" s="117"/>
      <c r="W390" s="117"/>
      <c r="X390" s="117"/>
      <c r="Y390" s="117"/>
      <c r="Z390" s="117"/>
      <c r="AA390" s="117"/>
      <c r="AB390" s="117"/>
      <c r="AC390" s="117"/>
      <c r="AD390" s="117"/>
      <c r="AE390" s="117"/>
      <c r="AF390" s="117"/>
      <c r="AG390" s="117"/>
      <c r="AH390" s="117"/>
      <c r="AI390" s="117"/>
      <c r="AJ390" s="117"/>
      <c r="AK390" s="117"/>
    </row>
    <row r="391" spans="1:37" ht="14.25" x14ac:dyDescent="0.2">
      <c r="A391" s="90" t="s">
        <v>246</v>
      </c>
      <c r="B391" s="90" t="s">
        <v>245</v>
      </c>
      <c r="C391" s="97">
        <v>147.91</v>
      </c>
      <c r="D391" s="97">
        <v>137.91</v>
      </c>
      <c r="E391" s="97">
        <v>152.535</v>
      </c>
      <c r="F391" s="97">
        <v>152.535</v>
      </c>
      <c r="G391" s="97">
        <v>152.535</v>
      </c>
      <c r="H391" s="56">
        <v>164.19939000000002</v>
      </c>
      <c r="I391" s="56">
        <v>169.81</v>
      </c>
      <c r="J391" s="56">
        <v>189.76</v>
      </c>
      <c r="K391" s="56">
        <v>189.76</v>
      </c>
      <c r="L391" s="56">
        <v>189.76</v>
      </c>
      <c r="M391" s="117"/>
      <c r="N391" s="89"/>
      <c r="O391" s="117"/>
      <c r="P391" s="117"/>
      <c r="Q391" s="117"/>
      <c r="R391" s="117"/>
      <c r="S391" s="117"/>
      <c r="T391" s="117"/>
      <c r="U391" s="117"/>
      <c r="V391" s="117"/>
      <c r="W391" s="117"/>
      <c r="X391" s="117"/>
      <c r="Y391" s="117"/>
      <c r="Z391" s="117"/>
      <c r="AA391" s="117"/>
      <c r="AB391" s="117"/>
      <c r="AC391" s="117"/>
      <c r="AD391" s="117"/>
      <c r="AE391" s="117"/>
      <c r="AF391" s="117"/>
      <c r="AG391" s="117"/>
      <c r="AH391" s="117"/>
      <c r="AI391" s="117"/>
      <c r="AJ391" s="117"/>
      <c r="AK391" s="117"/>
    </row>
    <row r="392" spans="1:37" ht="15" thickBot="1" x14ac:dyDescent="0.25">
      <c r="A392" s="102" t="s">
        <v>244</v>
      </c>
      <c r="B392" s="102" t="s">
        <v>243</v>
      </c>
      <c r="C392" s="103"/>
      <c r="D392" s="103"/>
      <c r="E392" s="103"/>
      <c r="F392" s="103"/>
      <c r="G392" s="103"/>
      <c r="H392" s="60">
        <v>10.22743</v>
      </c>
      <c r="I392" s="60">
        <v>12.635540000000001</v>
      </c>
      <c r="J392" s="60">
        <v>15.56859</v>
      </c>
      <c r="K392" s="60">
        <v>3.93424</v>
      </c>
      <c r="L392" s="60">
        <v>3.4043099999999997</v>
      </c>
      <c r="M392" s="117"/>
      <c r="N392" s="89"/>
      <c r="O392" s="117"/>
      <c r="P392" s="117"/>
      <c r="Q392" s="117"/>
      <c r="R392" s="117"/>
      <c r="S392" s="117"/>
      <c r="T392" s="117"/>
      <c r="U392" s="117"/>
      <c r="V392" s="117"/>
      <c r="W392" s="117"/>
      <c r="X392" s="117"/>
      <c r="Y392" s="117"/>
      <c r="Z392" s="117"/>
      <c r="AA392" s="117"/>
      <c r="AB392" s="117"/>
      <c r="AC392" s="117"/>
      <c r="AD392" s="117"/>
      <c r="AE392" s="117"/>
      <c r="AF392" s="117"/>
      <c r="AG392" s="117"/>
      <c r="AH392" s="117"/>
      <c r="AI392" s="117"/>
      <c r="AJ392" s="117"/>
      <c r="AK392" s="117"/>
    </row>
    <row r="393" spans="1:37" ht="15" thickBot="1" x14ac:dyDescent="0.25">
      <c r="A393" s="49"/>
      <c r="B393" s="58" t="s">
        <v>91</v>
      </c>
      <c r="C393" s="95">
        <f t="shared" ref="C393:G393" si="38">SUM(C379:C391)</f>
        <v>665.35264000000006</v>
      </c>
      <c r="D393" s="95">
        <f t="shared" si="38"/>
        <v>555.55667000000005</v>
      </c>
      <c r="E393" s="95">
        <f t="shared" si="38"/>
        <v>639.47498999999993</v>
      </c>
      <c r="F393" s="95">
        <f t="shared" si="38"/>
        <v>639.47370000000001</v>
      </c>
      <c r="G393" s="95">
        <f t="shared" si="38"/>
        <v>639.47370000000001</v>
      </c>
      <c r="H393" s="95">
        <f>SUM(H369:H392)</f>
        <v>1107.8859399999999</v>
      </c>
      <c r="I393" s="95">
        <f>SUM(I369:I392)</f>
        <v>1393.1685599999998</v>
      </c>
      <c r="J393" s="95">
        <f>SUM(J369:J392)</f>
        <v>1450.76623</v>
      </c>
      <c r="K393" s="95">
        <f>SUM(K369:K392)</f>
        <v>1433.8136900000002</v>
      </c>
      <c r="L393" s="95">
        <f>SUM(L369:L392)</f>
        <v>1433.28376</v>
      </c>
      <c r="M393" s="117"/>
      <c r="N393" s="89"/>
      <c r="O393" s="117"/>
      <c r="P393" s="117"/>
      <c r="Q393" s="117"/>
      <c r="R393" s="117"/>
      <c r="S393" s="117"/>
      <c r="T393" s="117"/>
      <c r="U393" s="117"/>
      <c r="V393" s="117"/>
      <c r="W393" s="117"/>
      <c r="X393" s="117"/>
      <c r="Y393" s="117"/>
      <c r="Z393" s="117"/>
      <c r="AA393" s="117"/>
      <c r="AB393" s="117"/>
      <c r="AC393" s="117"/>
      <c r="AD393" s="117"/>
      <c r="AE393" s="117"/>
      <c r="AF393" s="117"/>
      <c r="AG393" s="117"/>
      <c r="AH393" s="117"/>
      <c r="AI393" s="117"/>
      <c r="AJ393" s="117"/>
      <c r="AK393" s="117"/>
    </row>
    <row r="394" spans="1:37" ht="14.25" x14ac:dyDescent="0.2">
      <c r="A394" s="90" t="s">
        <v>242</v>
      </c>
      <c r="B394" s="90" t="s">
        <v>241</v>
      </c>
      <c r="C394" s="97">
        <v>7.7750399999999997</v>
      </c>
      <c r="D394" s="97">
        <v>7.8188899999999997</v>
      </c>
      <c r="E394" s="97">
        <v>7.8871499999999992</v>
      </c>
      <c r="F394" s="97">
        <v>7.8871499999999992</v>
      </c>
      <c r="G394" s="97">
        <v>7.8871499999999992</v>
      </c>
      <c r="H394" s="56">
        <v>8.4311499999999988</v>
      </c>
      <c r="I394" s="56">
        <v>8.4311499999999988</v>
      </c>
      <c r="J394" s="56">
        <v>8.4311500000000006</v>
      </c>
      <c r="K394" s="56">
        <v>8.4311499999999988</v>
      </c>
      <c r="L394" s="56">
        <v>8.4311499999999988</v>
      </c>
      <c r="M394" s="117"/>
      <c r="N394" s="89"/>
      <c r="O394" s="117"/>
      <c r="P394" s="117"/>
      <c r="Q394" s="117"/>
      <c r="R394" s="117"/>
      <c r="S394" s="117"/>
      <c r="T394" s="117"/>
      <c r="U394" s="117"/>
      <c r="V394" s="117"/>
      <c r="W394" s="117"/>
      <c r="X394" s="117"/>
      <c r="Y394" s="117"/>
      <c r="Z394" s="117"/>
      <c r="AA394" s="117"/>
      <c r="AB394" s="117"/>
      <c r="AC394" s="117"/>
      <c r="AD394" s="117"/>
      <c r="AE394" s="117"/>
      <c r="AF394" s="117"/>
      <c r="AG394" s="117"/>
      <c r="AH394" s="117"/>
      <c r="AI394" s="117"/>
      <c r="AJ394" s="117"/>
      <c r="AK394" s="117"/>
    </row>
    <row r="395" spans="1:37" ht="14.25" x14ac:dyDescent="0.2">
      <c r="A395" s="87" t="s">
        <v>240</v>
      </c>
      <c r="B395" s="87" t="s">
        <v>239</v>
      </c>
      <c r="C395" s="98">
        <v>206.27039000000002</v>
      </c>
      <c r="D395" s="98">
        <v>207.42026000000001</v>
      </c>
      <c r="E395" s="98">
        <v>212.12183999999999</v>
      </c>
      <c r="F395" s="98">
        <v>212.12183999999999</v>
      </c>
      <c r="G395" s="98">
        <v>212.12183999999999</v>
      </c>
      <c r="H395" s="57">
        <v>236.64785000000001</v>
      </c>
      <c r="I395" s="57">
        <v>247.10824</v>
      </c>
      <c r="J395" s="57">
        <v>267.98217</v>
      </c>
      <c r="K395" s="57">
        <v>267.98217</v>
      </c>
      <c r="L395" s="57">
        <v>267.98217</v>
      </c>
      <c r="M395" s="117"/>
      <c r="N395" s="89"/>
      <c r="O395" s="117"/>
      <c r="P395" s="117"/>
      <c r="Q395" s="117"/>
      <c r="R395" s="117"/>
      <c r="S395" s="117"/>
      <c r="T395" s="117"/>
      <c r="U395" s="117"/>
      <c r="V395" s="117"/>
      <c r="W395" s="117"/>
      <c r="X395" s="117"/>
      <c r="Y395" s="117"/>
      <c r="Z395" s="117"/>
      <c r="AA395" s="117"/>
      <c r="AB395" s="117"/>
      <c r="AC395" s="117"/>
      <c r="AD395" s="117"/>
      <c r="AE395" s="117"/>
      <c r="AF395" s="117"/>
      <c r="AG395" s="117"/>
      <c r="AH395" s="117"/>
      <c r="AI395" s="117"/>
      <c r="AJ395" s="117"/>
      <c r="AK395" s="117"/>
    </row>
    <row r="396" spans="1:37" ht="14.25" x14ac:dyDescent="0.2">
      <c r="A396" s="90" t="s">
        <v>238</v>
      </c>
      <c r="B396" s="90" t="s">
        <v>237</v>
      </c>
      <c r="C396" s="97">
        <v>62.897820000000003</v>
      </c>
      <c r="D396" s="97">
        <v>62.199269999999999</v>
      </c>
      <c r="E396" s="97">
        <v>63.016620000000003</v>
      </c>
      <c r="F396" s="97">
        <v>63.016620000000003</v>
      </c>
      <c r="G396" s="97">
        <v>63.016620000000003</v>
      </c>
      <c r="H396" s="56">
        <v>69.526409999999998</v>
      </c>
      <c r="I396" s="56">
        <v>74.964910000000003</v>
      </c>
      <c r="J396" s="56">
        <v>78.37236</v>
      </c>
      <c r="K396" s="56">
        <v>78.37236</v>
      </c>
      <c r="L396" s="56">
        <v>78.37236</v>
      </c>
      <c r="M396" s="117"/>
      <c r="N396" s="89"/>
      <c r="O396" s="117"/>
      <c r="P396" s="117"/>
      <c r="Q396" s="117"/>
      <c r="R396" s="117"/>
      <c r="S396" s="117"/>
      <c r="T396" s="117"/>
      <c r="U396" s="117"/>
      <c r="V396" s="117"/>
      <c r="W396" s="117"/>
      <c r="X396" s="117"/>
      <c r="Y396" s="117"/>
      <c r="Z396" s="117"/>
      <c r="AA396" s="117"/>
      <c r="AB396" s="117"/>
      <c r="AC396" s="117"/>
      <c r="AD396" s="117"/>
      <c r="AE396" s="117"/>
      <c r="AF396" s="117"/>
      <c r="AG396" s="117"/>
      <c r="AH396" s="117"/>
      <c r="AI396" s="117"/>
      <c r="AJ396" s="117"/>
      <c r="AK396" s="117"/>
    </row>
    <row r="397" spans="1:37" ht="14.25" x14ac:dyDescent="0.2">
      <c r="A397" s="87" t="s">
        <v>236</v>
      </c>
      <c r="B397" s="87" t="s">
        <v>235</v>
      </c>
      <c r="C397" s="98">
        <v>23.001799999999999</v>
      </c>
      <c r="D397" s="98">
        <v>23.590920000000001</v>
      </c>
      <c r="E397" s="98">
        <v>23.866869999999999</v>
      </c>
      <c r="F397" s="98">
        <v>23.866869999999999</v>
      </c>
      <c r="G397" s="98">
        <v>23.866869999999999</v>
      </c>
      <c r="H397" s="57">
        <v>26.569509999999998</v>
      </c>
      <c r="I397" s="57">
        <v>28.417200000000001</v>
      </c>
      <c r="J397" s="57">
        <v>30.486000000000001</v>
      </c>
      <c r="K397" s="57">
        <v>30.486000000000001</v>
      </c>
      <c r="L397" s="57">
        <v>30.486000000000001</v>
      </c>
      <c r="M397" s="117"/>
      <c r="N397" s="89"/>
      <c r="O397" s="117"/>
      <c r="P397" s="117"/>
      <c r="Q397" s="117"/>
      <c r="R397" s="117"/>
      <c r="S397" s="117"/>
      <c r="T397" s="117"/>
      <c r="U397" s="117"/>
      <c r="V397" s="117"/>
      <c r="W397" s="117"/>
      <c r="X397" s="117"/>
      <c r="Y397" s="117"/>
      <c r="Z397" s="117"/>
      <c r="AA397" s="117"/>
      <c r="AB397" s="117"/>
      <c r="AC397" s="117"/>
      <c r="AD397" s="117"/>
      <c r="AE397" s="117"/>
      <c r="AF397" s="117"/>
      <c r="AG397" s="117"/>
      <c r="AH397" s="117"/>
      <c r="AI397" s="117"/>
      <c r="AJ397" s="117"/>
      <c r="AK397" s="117"/>
    </row>
    <row r="398" spans="1:37" ht="14.25" x14ac:dyDescent="0.2">
      <c r="A398" s="90" t="s">
        <v>234</v>
      </c>
      <c r="B398" s="90" t="s">
        <v>233</v>
      </c>
      <c r="C398" s="97">
        <v>6.0286299999999997</v>
      </c>
      <c r="D398" s="97">
        <v>6.0166700000000004</v>
      </c>
      <c r="E398" s="97">
        <v>6.1829000000000001</v>
      </c>
      <c r="F398" s="97">
        <v>6.1829000000000001</v>
      </c>
      <c r="G398" s="97">
        <v>6.1829000000000001</v>
      </c>
      <c r="H398" s="56">
        <v>7.1302200000000004</v>
      </c>
      <c r="I398" s="56">
        <v>7.2294799999999997</v>
      </c>
      <c r="J398" s="56">
        <v>7.77583</v>
      </c>
      <c r="K398" s="56">
        <v>7.77583</v>
      </c>
      <c r="L398" s="56">
        <v>7.77583</v>
      </c>
      <c r="M398" s="117"/>
      <c r="N398" s="89"/>
      <c r="O398" s="117"/>
      <c r="P398" s="117"/>
      <c r="Q398" s="117"/>
      <c r="R398" s="117"/>
      <c r="S398" s="117"/>
      <c r="T398" s="117"/>
      <c r="U398" s="117"/>
      <c r="V398" s="117"/>
      <c r="W398" s="117"/>
      <c r="X398" s="117"/>
      <c r="Y398" s="117"/>
      <c r="Z398" s="117"/>
      <c r="AA398" s="117"/>
      <c r="AB398" s="117"/>
      <c r="AC398" s="117"/>
      <c r="AD398" s="117"/>
      <c r="AE398" s="117"/>
      <c r="AF398" s="117"/>
      <c r="AG398" s="117"/>
      <c r="AH398" s="117"/>
      <c r="AI398" s="117"/>
      <c r="AJ398" s="117"/>
      <c r="AK398" s="117"/>
    </row>
    <row r="399" spans="1:37" ht="14.25" x14ac:dyDescent="0.2">
      <c r="A399" s="87" t="s">
        <v>232</v>
      </c>
      <c r="B399" s="87" t="s">
        <v>231</v>
      </c>
      <c r="C399" s="98">
        <v>36.053519999999999</v>
      </c>
      <c r="D399" s="98">
        <v>35.209699999999998</v>
      </c>
      <c r="E399" s="98">
        <v>35.941949999999999</v>
      </c>
      <c r="F399" s="98">
        <v>35.941949999999999</v>
      </c>
      <c r="G399" s="98">
        <v>35.941949999999999</v>
      </c>
      <c r="H399" s="57">
        <v>47.443959999999997</v>
      </c>
      <c r="I399" s="57">
        <v>51.392589999999998</v>
      </c>
      <c r="J399" s="57">
        <v>133.87517</v>
      </c>
      <c r="K399" s="57">
        <v>55.5944</v>
      </c>
      <c r="L399" s="57">
        <v>55.5944</v>
      </c>
      <c r="M399" s="117"/>
      <c r="N399" s="89"/>
      <c r="O399" s="117"/>
      <c r="P399" s="117"/>
      <c r="Q399" s="117"/>
      <c r="R399" s="117"/>
      <c r="S399" s="117"/>
      <c r="T399" s="117"/>
      <c r="U399" s="117"/>
      <c r="V399" s="117"/>
      <c r="W399" s="117"/>
      <c r="X399" s="117"/>
      <c r="Y399" s="117"/>
      <c r="Z399" s="117"/>
      <c r="AA399" s="117"/>
      <c r="AB399" s="117"/>
      <c r="AC399" s="117"/>
      <c r="AD399" s="117"/>
      <c r="AE399" s="117"/>
      <c r="AF399" s="117"/>
      <c r="AG399" s="117"/>
      <c r="AH399" s="117"/>
      <c r="AI399" s="117"/>
      <c r="AJ399" s="117"/>
      <c r="AK399" s="117"/>
    </row>
    <row r="400" spans="1:37" ht="14.25" x14ac:dyDescent="0.2">
      <c r="A400" s="90" t="s">
        <v>230</v>
      </c>
      <c r="B400" s="90" t="s">
        <v>229</v>
      </c>
      <c r="C400" s="97">
        <v>10.64629</v>
      </c>
      <c r="D400" s="97">
        <v>10.85735</v>
      </c>
      <c r="E400" s="97">
        <v>11.38865</v>
      </c>
      <c r="F400" s="97">
        <v>11.38865</v>
      </c>
      <c r="G400" s="97">
        <v>11.38865</v>
      </c>
      <c r="H400" s="56">
        <v>13.081659999999999</v>
      </c>
      <c r="I400" s="56">
        <v>13.95632</v>
      </c>
      <c r="J400" s="56">
        <v>14.68684</v>
      </c>
      <c r="K400" s="56">
        <v>14.68684</v>
      </c>
      <c r="L400" s="56">
        <v>14.68684</v>
      </c>
      <c r="M400" s="117"/>
      <c r="N400" s="89"/>
      <c r="O400" s="117"/>
      <c r="P400" s="117"/>
      <c r="Q400" s="117"/>
      <c r="R400" s="117"/>
      <c r="S400" s="117"/>
      <c r="T400" s="117"/>
      <c r="U400" s="117"/>
      <c r="V400" s="117"/>
      <c r="W400" s="117"/>
      <c r="X400" s="117"/>
      <c r="Y400" s="117"/>
      <c r="Z400" s="117"/>
      <c r="AA400" s="117"/>
      <c r="AB400" s="117"/>
      <c r="AC400" s="117"/>
      <c r="AD400" s="117"/>
      <c r="AE400" s="117"/>
      <c r="AF400" s="117"/>
      <c r="AG400" s="117"/>
      <c r="AH400" s="117"/>
      <c r="AI400" s="117"/>
      <c r="AJ400" s="117"/>
      <c r="AK400" s="117"/>
    </row>
    <row r="401" spans="1:37" ht="24" x14ac:dyDescent="0.2">
      <c r="A401" s="87" t="s">
        <v>228</v>
      </c>
      <c r="B401" s="87" t="s">
        <v>227</v>
      </c>
      <c r="C401" s="98">
        <v>32.054229999999997</v>
      </c>
      <c r="D401" s="98">
        <v>30.77571</v>
      </c>
      <c r="E401" s="98">
        <v>31.067509999999999</v>
      </c>
      <c r="F401" s="98">
        <v>30.638240000000003</v>
      </c>
      <c r="G401" s="98">
        <v>30.638240000000003</v>
      </c>
      <c r="H401" s="57">
        <v>35.513469999999998</v>
      </c>
      <c r="I401" s="57">
        <v>37.348050000000001</v>
      </c>
      <c r="J401" s="57">
        <v>48.351990000000001</v>
      </c>
      <c r="K401" s="57">
        <v>48.341989999999996</v>
      </c>
      <c r="L401" s="57">
        <v>48.341989999999996</v>
      </c>
      <c r="M401" s="117"/>
      <c r="N401" s="89"/>
      <c r="O401" s="117"/>
      <c r="P401" s="117"/>
      <c r="Q401" s="117"/>
      <c r="R401" s="117"/>
      <c r="S401" s="117"/>
      <c r="T401" s="117"/>
      <c r="U401" s="117"/>
      <c r="V401" s="117"/>
      <c r="W401" s="117"/>
      <c r="X401" s="117"/>
      <c r="Y401" s="117"/>
      <c r="Z401" s="117"/>
      <c r="AA401" s="117"/>
      <c r="AB401" s="117"/>
      <c r="AC401" s="117"/>
      <c r="AD401" s="117"/>
      <c r="AE401" s="117"/>
      <c r="AF401" s="117"/>
      <c r="AG401" s="117"/>
      <c r="AH401" s="117"/>
      <c r="AI401" s="117"/>
      <c r="AJ401" s="117"/>
      <c r="AK401" s="117"/>
    </row>
    <row r="402" spans="1:37" ht="14.25" x14ac:dyDescent="0.2">
      <c r="A402" s="90" t="s">
        <v>226</v>
      </c>
      <c r="B402" s="90" t="s">
        <v>225</v>
      </c>
      <c r="C402" s="97">
        <v>7.8659999999999997</v>
      </c>
      <c r="D402" s="97">
        <v>7.5659999999999998</v>
      </c>
      <c r="E402" s="97">
        <v>8.0404099999999996</v>
      </c>
      <c r="F402" s="97">
        <v>8.0404099999999996</v>
      </c>
      <c r="G402" s="97">
        <v>8.0404099999999996</v>
      </c>
      <c r="H402" s="56">
        <v>7.8740800000000002</v>
      </c>
      <c r="I402" s="56">
        <v>8.0100699999999989</v>
      </c>
      <c r="J402" s="56">
        <v>9.2208500000000004</v>
      </c>
      <c r="K402" s="56">
        <v>9.2208500000000004</v>
      </c>
      <c r="L402" s="56">
        <v>9.2208500000000004</v>
      </c>
      <c r="M402" s="117"/>
      <c r="N402" s="89"/>
      <c r="O402" s="117"/>
      <c r="P402" s="117"/>
      <c r="Q402" s="117"/>
      <c r="R402" s="117"/>
      <c r="S402" s="117"/>
      <c r="T402" s="117"/>
      <c r="U402" s="117"/>
      <c r="V402" s="117"/>
      <c r="W402" s="117"/>
      <c r="X402" s="117"/>
      <c r="Y402" s="117"/>
      <c r="Z402" s="117"/>
      <c r="AA402" s="117"/>
      <c r="AB402" s="117"/>
      <c r="AC402" s="117"/>
      <c r="AD402" s="117"/>
      <c r="AE402" s="117"/>
      <c r="AF402" s="117"/>
      <c r="AG402" s="117"/>
      <c r="AH402" s="117"/>
      <c r="AI402" s="117"/>
      <c r="AJ402" s="117"/>
      <c r="AK402" s="117"/>
    </row>
    <row r="403" spans="1:37" ht="15" thickBot="1" x14ac:dyDescent="0.25">
      <c r="A403" s="102" t="s">
        <v>224</v>
      </c>
      <c r="B403" s="102" t="s">
        <v>223</v>
      </c>
      <c r="C403" s="103">
        <v>240.97717</v>
      </c>
      <c r="D403" s="103">
        <v>260.96015</v>
      </c>
      <c r="E403" s="103">
        <v>281.94870000000003</v>
      </c>
      <c r="F403" s="103">
        <v>281.94870000000003</v>
      </c>
      <c r="G403" s="103">
        <v>281.94870000000003</v>
      </c>
      <c r="H403" s="60">
        <v>299.87216999999998</v>
      </c>
      <c r="I403" s="60">
        <v>312.27653999999995</v>
      </c>
      <c r="J403" s="60">
        <v>334.10804000000002</v>
      </c>
      <c r="K403" s="60">
        <v>334.10803999999996</v>
      </c>
      <c r="L403" s="60">
        <v>334.10803999999996</v>
      </c>
      <c r="M403" s="117"/>
      <c r="N403" s="89"/>
      <c r="O403" s="117"/>
      <c r="P403" s="117"/>
      <c r="Q403" s="117"/>
      <c r="R403" s="117"/>
      <c r="S403" s="117"/>
      <c r="T403" s="117"/>
      <c r="U403" s="117"/>
      <c r="V403" s="117"/>
      <c r="W403" s="117"/>
      <c r="X403" s="117"/>
      <c r="Y403" s="117"/>
      <c r="Z403" s="117"/>
      <c r="AA403" s="117"/>
      <c r="AB403" s="117"/>
      <c r="AC403" s="117"/>
      <c r="AD403" s="117"/>
      <c r="AE403" s="117"/>
      <c r="AF403" s="117"/>
      <c r="AG403" s="117"/>
      <c r="AH403" s="117"/>
      <c r="AI403" s="117"/>
      <c r="AJ403" s="117"/>
      <c r="AK403" s="117"/>
    </row>
    <row r="404" spans="1:37" ht="15" thickBot="1" x14ac:dyDescent="0.25">
      <c r="A404" s="49"/>
      <c r="B404" s="58" t="s">
        <v>121</v>
      </c>
      <c r="C404" s="95">
        <f t="shared" ref="C404:I404" si="39">SUM(C394:C403)</f>
        <v>633.57089000000008</v>
      </c>
      <c r="D404" s="95">
        <f t="shared" si="39"/>
        <v>652.41491999999994</v>
      </c>
      <c r="E404" s="95">
        <f t="shared" si="39"/>
        <v>681.46260000000007</v>
      </c>
      <c r="F404" s="95">
        <f t="shared" si="39"/>
        <v>681.03332999999998</v>
      </c>
      <c r="G404" s="95">
        <f t="shared" si="39"/>
        <v>681.03332999999998</v>
      </c>
      <c r="H404" s="95">
        <f t="shared" si="39"/>
        <v>752.09047999999996</v>
      </c>
      <c r="I404" s="95">
        <f t="shared" si="39"/>
        <v>789.13454999999999</v>
      </c>
      <c r="J404" s="95">
        <f t="shared" ref="J404:K404" si="40">SUM(J394:J403)</f>
        <v>933.29040000000009</v>
      </c>
      <c r="K404" s="95">
        <f t="shared" si="40"/>
        <v>854.99963000000002</v>
      </c>
      <c r="L404" s="95">
        <f t="shared" ref="L404" si="41">SUM(L394:L403)</f>
        <v>854.99963000000002</v>
      </c>
      <c r="M404" s="117"/>
      <c r="N404" s="89"/>
      <c r="O404" s="117"/>
      <c r="P404" s="117"/>
      <c r="Q404" s="117"/>
      <c r="R404" s="117"/>
      <c r="S404" s="117"/>
      <c r="T404" s="117"/>
      <c r="U404" s="117"/>
      <c r="V404" s="117"/>
      <c r="W404" s="117"/>
      <c r="X404" s="117"/>
      <c r="Y404" s="117"/>
      <c r="Z404" s="117"/>
      <c r="AA404" s="117"/>
      <c r="AB404" s="117"/>
      <c r="AC404" s="117"/>
      <c r="AD404" s="117"/>
      <c r="AE404" s="117"/>
      <c r="AF404" s="117"/>
      <c r="AG404" s="117"/>
      <c r="AH404" s="117"/>
      <c r="AI404" s="117"/>
      <c r="AJ404" s="117"/>
      <c r="AK404" s="117"/>
    </row>
    <row r="405" spans="1:37" ht="24" x14ac:dyDescent="0.2">
      <c r="A405" s="90" t="s">
        <v>222</v>
      </c>
      <c r="B405" s="90" t="s">
        <v>221</v>
      </c>
      <c r="C405" s="97"/>
      <c r="D405" s="97"/>
      <c r="E405" s="97"/>
      <c r="F405" s="97"/>
      <c r="G405" s="97"/>
      <c r="H405" s="56">
        <v>2.59</v>
      </c>
      <c r="I405" s="56">
        <v>1.9</v>
      </c>
      <c r="J405" s="56">
        <v>2.60683</v>
      </c>
      <c r="K405" s="56">
        <v>2.60683</v>
      </c>
      <c r="L405" s="56">
        <v>2.60683</v>
      </c>
      <c r="M405" s="117"/>
      <c r="N405" s="89"/>
      <c r="O405" s="117"/>
      <c r="P405" s="117"/>
      <c r="Q405" s="117"/>
      <c r="R405" s="117"/>
      <c r="S405" s="117"/>
      <c r="T405" s="117"/>
      <c r="U405" s="117"/>
      <c r="V405" s="117"/>
      <c r="W405" s="117"/>
      <c r="X405" s="117"/>
      <c r="Y405" s="117"/>
      <c r="Z405" s="117"/>
      <c r="AA405" s="117"/>
      <c r="AB405" s="117"/>
      <c r="AC405" s="117"/>
      <c r="AD405" s="117"/>
      <c r="AE405" s="117"/>
      <c r="AF405" s="117"/>
      <c r="AG405" s="117"/>
      <c r="AH405" s="117"/>
      <c r="AI405" s="117"/>
      <c r="AJ405" s="117"/>
      <c r="AK405" s="117"/>
    </row>
    <row r="406" spans="1:37" ht="24" x14ac:dyDescent="0.2">
      <c r="A406" s="87" t="s">
        <v>220</v>
      </c>
      <c r="B406" s="87" t="s">
        <v>219</v>
      </c>
      <c r="C406" s="98"/>
      <c r="D406" s="98"/>
      <c r="E406" s="98"/>
      <c r="F406" s="98"/>
      <c r="G406" s="98"/>
      <c r="H406" s="57">
        <v>11.87</v>
      </c>
      <c r="I406" s="57">
        <v>12.84967</v>
      </c>
      <c r="J406" s="57">
        <v>7.5995600000000003</v>
      </c>
      <c r="K406" s="57">
        <v>5.5995600000000003</v>
      </c>
      <c r="L406" s="57">
        <v>5.5995600000000003</v>
      </c>
      <c r="M406" s="117"/>
      <c r="N406" s="89"/>
      <c r="O406" s="117"/>
      <c r="P406" s="117"/>
      <c r="Q406" s="117"/>
      <c r="R406" s="117"/>
      <c r="S406" s="117"/>
      <c r="T406" s="117"/>
      <c r="U406" s="117"/>
      <c r="V406" s="117"/>
      <c r="W406" s="117"/>
      <c r="X406" s="117"/>
      <c r="Y406" s="117"/>
      <c r="Z406" s="117"/>
      <c r="AA406" s="117"/>
      <c r="AB406" s="117"/>
      <c r="AC406" s="117"/>
      <c r="AD406" s="117"/>
      <c r="AE406" s="117"/>
      <c r="AF406" s="117"/>
      <c r="AG406" s="117"/>
      <c r="AH406" s="117"/>
      <c r="AI406" s="117"/>
      <c r="AJ406" s="117"/>
      <c r="AK406" s="117"/>
    </row>
    <row r="407" spans="1:37" ht="14.25" x14ac:dyDescent="0.2">
      <c r="A407" s="90" t="s">
        <v>944</v>
      </c>
      <c r="B407" s="90" t="s">
        <v>945</v>
      </c>
      <c r="C407" s="97"/>
      <c r="D407" s="97"/>
      <c r="E407" s="97"/>
      <c r="F407" s="97"/>
      <c r="G407" s="97"/>
      <c r="H407" s="56">
        <v>0.2</v>
      </c>
      <c r="I407" s="56">
        <v>0</v>
      </c>
      <c r="J407" s="56">
        <v>2.9409999999999998</v>
      </c>
      <c r="K407" s="56">
        <v>2.9409999999999998</v>
      </c>
      <c r="L407" s="56">
        <v>2.9409999999999998</v>
      </c>
      <c r="M407" s="117"/>
      <c r="N407" s="89"/>
      <c r="O407" s="117"/>
      <c r="P407" s="117"/>
      <c r="Q407" s="117"/>
      <c r="R407" s="117"/>
      <c r="S407" s="117"/>
      <c r="T407" s="117"/>
      <c r="U407" s="117"/>
      <c r="V407" s="117"/>
      <c r="W407" s="117"/>
      <c r="X407" s="117"/>
      <c r="Y407" s="117"/>
      <c r="Z407" s="117"/>
      <c r="AA407" s="117"/>
      <c r="AB407" s="117"/>
      <c r="AC407" s="117"/>
      <c r="AD407" s="117"/>
      <c r="AE407" s="117"/>
      <c r="AF407" s="117"/>
      <c r="AG407" s="117"/>
      <c r="AH407" s="117"/>
      <c r="AI407" s="117"/>
      <c r="AJ407" s="117"/>
      <c r="AK407" s="117"/>
    </row>
    <row r="408" spans="1:37" ht="14.25" x14ac:dyDescent="0.2">
      <c r="A408" s="87" t="s">
        <v>218</v>
      </c>
      <c r="B408" s="87" t="s">
        <v>983</v>
      </c>
      <c r="C408" s="98"/>
      <c r="D408" s="98"/>
      <c r="E408" s="98"/>
      <c r="F408" s="98">
        <v>9.2591599999999996</v>
      </c>
      <c r="G408" s="98">
        <v>9.2591599999999996</v>
      </c>
      <c r="H408" s="57">
        <v>28.808520000000001</v>
      </c>
      <c r="I408" s="57">
        <v>38.054089999999995</v>
      </c>
      <c r="J408" s="57">
        <v>41.363669999999999</v>
      </c>
      <c r="K408" s="57">
        <v>41.363669999999999</v>
      </c>
      <c r="L408" s="57">
        <v>41.363669999999999</v>
      </c>
      <c r="M408" s="117"/>
      <c r="N408" s="89"/>
      <c r="O408" s="117"/>
      <c r="P408" s="117"/>
      <c r="Q408" s="117"/>
      <c r="R408" s="117"/>
      <c r="S408" s="117"/>
      <c r="T408" s="117"/>
      <c r="U408" s="117"/>
      <c r="V408" s="117"/>
      <c r="W408" s="117"/>
      <c r="X408" s="117"/>
      <c r="Y408" s="117"/>
      <c r="Z408" s="117"/>
      <c r="AA408" s="117"/>
      <c r="AB408" s="117"/>
      <c r="AC408" s="117"/>
      <c r="AD408" s="117"/>
      <c r="AE408" s="117"/>
      <c r="AF408" s="117"/>
      <c r="AG408" s="117"/>
      <c r="AH408" s="117"/>
      <c r="AI408" s="117"/>
      <c r="AJ408" s="117"/>
      <c r="AK408" s="117"/>
    </row>
    <row r="409" spans="1:37" ht="14.25" x14ac:dyDescent="0.2">
      <c r="A409" s="90" t="s">
        <v>217</v>
      </c>
      <c r="B409" s="90" t="s">
        <v>216</v>
      </c>
      <c r="C409" s="97">
        <v>44.745550000000001</v>
      </c>
      <c r="D409" s="97">
        <v>42.916589999999999</v>
      </c>
      <c r="E409" s="97">
        <v>24.988970000000002</v>
      </c>
      <c r="F409" s="97">
        <v>24.74579</v>
      </c>
      <c r="G409" s="97">
        <v>24.74579</v>
      </c>
      <c r="H409" s="56">
        <v>19.12313</v>
      </c>
      <c r="I409" s="56">
        <v>19.543500000000002</v>
      </c>
      <c r="J409" s="56">
        <v>21.14724</v>
      </c>
      <c r="K409" s="56">
        <v>20.518240000000002</v>
      </c>
      <c r="L409" s="56">
        <v>18.607410000000002</v>
      </c>
      <c r="M409" s="117"/>
      <c r="N409" s="89"/>
      <c r="O409" s="117"/>
      <c r="P409" s="117"/>
      <c r="Q409" s="117"/>
      <c r="R409" s="117"/>
      <c r="S409" s="117"/>
      <c r="T409" s="117"/>
      <c r="U409" s="117"/>
      <c r="V409" s="117"/>
      <c r="W409" s="117"/>
      <c r="X409" s="117"/>
      <c r="Y409" s="117"/>
      <c r="Z409" s="117"/>
      <c r="AA409" s="117"/>
      <c r="AB409" s="117"/>
      <c r="AC409" s="117"/>
      <c r="AD409" s="117"/>
      <c r="AE409" s="117"/>
      <c r="AF409" s="117"/>
      <c r="AG409" s="117"/>
      <c r="AH409" s="117"/>
      <c r="AI409" s="117"/>
      <c r="AJ409" s="117"/>
      <c r="AK409" s="117"/>
    </row>
    <row r="410" spans="1:37" ht="14.25" x14ac:dyDescent="0.2">
      <c r="A410" s="87" t="s">
        <v>215</v>
      </c>
      <c r="B410" s="87" t="s">
        <v>214</v>
      </c>
      <c r="C410" s="98">
        <v>74.319460000000007</v>
      </c>
      <c r="D410" s="98">
        <v>79.415760000000006</v>
      </c>
      <c r="E410" s="98">
        <v>85.728920000000002</v>
      </c>
      <c r="F410" s="98">
        <v>84.840720000000005</v>
      </c>
      <c r="G410" s="98">
        <v>84.840720000000005</v>
      </c>
      <c r="H410" s="57">
        <v>93.426360000000003</v>
      </c>
      <c r="I410" s="57">
        <v>108.16308000000001</v>
      </c>
      <c r="J410" s="57">
        <v>117.29853</v>
      </c>
      <c r="K410" s="57">
        <v>117.29853</v>
      </c>
      <c r="L410" s="57">
        <v>117.29853</v>
      </c>
      <c r="M410" s="117"/>
      <c r="N410" s="89"/>
      <c r="O410" s="117"/>
      <c r="P410" s="117"/>
      <c r="Q410" s="117"/>
      <c r="R410" s="117"/>
      <c r="S410" s="117"/>
      <c r="T410" s="117"/>
      <c r="U410" s="117"/>
      <c r="V410" s="117"/>
      <c r="W410" s="117"/>
      <c r="X410" s="117"/>
      <c r="Y410" s="117"/>
      <c r="Z410" s="117"/>
      <c r="AA410" s="117"/>
      <c r="AB410" s="117"/>
      <c r="AC410" s="117"/>
      <c r="AD410" s="117"/>
      <c r="AE410" s="117"/>
      <c r="AF410" s="117"/>
      <c r="AG410" s="117"/>
      <c r="AH410" s="117"/>
      <c r="AI410" s="117"/>
      <c r="AJ410" s="117"/>
      <c r="AK410" s="117"/>
    </row>
    <row r="411" spans="1:37" ht="14.25" x14ac:dyDescent="0.2">
      <c r="A411" s="90" t="s">
        <v>213</v>
      </c>
      <c r="B411" s="90" t="s">
        <v>212</v>
      </c>
      <c r="C411" s="97">
        <v>267.85136</v>
      </c>
      <c r="D411" s="97">
        <v>260.43842999999998</v>
      </c>
      <c r="E411" s="97">
        <v>248.70735999999999</v>
      </c>
      <c r="F411" s="97">
        <v>248.70735999999999</v>
      </c>
      <c r="G411" s="97">
        <v>248.70735999999999</v>
      </c>
      <c r="H411" s="56">
        <v>266.01751999999999</v>
      </c>
      <c r="I411" s="56">
        <v>272.88981000000001</v>
      </c>
      <c r="J411" s="56">
        <v>285.8648</v>
      </c>
      <c r="K411" s="56">
        <v>285.8648</v>
      </c>
      <c r="L411" s="56">
        <v>285.8648</v>
      </c>
      <c r="M411" s="117"/>
      <c r="N411" s="89"/>
      <c r="O411" s="117"/>
      <c r="P411" s="117"/>
      <c r="Q411" s="117"/>
      <c r="R411" s="117"/>
      <c r="S411" s="117"/>
      <c r="T411" s="117"/>
      <c r="U411" s="117"/>
      <c r="V411" s="117"/>
      <c r="W411" s="117"/>
      <c r="X411" s="117"/>
      <c r="Y411" s="117"/>
      <c r="Z411" s="117"/>
      <c r="AA411" s="117"/>
      <c r="AB411" s="117"/>
      <c r="AC411" s="117"/>
      <c r="AD411" s="117"/>
      <c r="AE411" s="117"/>
      <c r="AF411" s="117"/>
      <c r="AG411" s="117"/>
      <c r="AH411" s="117"/>
      <c r="AI411" s="117"/>
      <c r="AJ411" s="117"/>
      <c r="AK411" s="117"/>
    </row>
    <row r="412" spans="1:37" ht="14.25" x14ac:dyDescent="0.2">
      <c r="A412" s="87" t="s">
        <v>211</v>
      </c>
      <c r="B412" s="87" t="s">
        <v>210</v>
      </c>
      <c r="C412" s="98">
        <v>55.096849999999996</v>
      </c>
      <c r="D412" s="98">
        <v>55.159419999999997</v>
      </c>
      <c r="E412" s="98">
        <v>68.451490000000007</v>
      </c>
      <c r="F412" s="98">
        <v>68.451490000000007</v>
      </c>
      <c r="G412" s="98">
        <v>68.451490000000007</v>
      </c>
      <c r="H412" s="57">
        <v>77.850949999999997</v>
      </c>
      <c r="I412" s="57">
        <v>79.285780000000003</v>
      </c>
      <c r="J412" s="57">
        <v>78.385599999999997</v>
      </c>
      <c r="K412" s="57">
        <v>78.363600000000005</v>
      </c>
      <c r="L412" s="57">
        <v>78.363600000000005</v>
      </c>
      <c r="M412" s="117"/>
      <c r="N412" s="89"/>
      <c r="O412" s="117"/>
      <c r="P412" s="117"/>
      <c r="Q412" s="117"/>
      <c r="R412" s="117"/>
      <c r="S412" s="117"/>
      <c r="T412" s="117"/>
      <c r="U412" s="117"/>
      <c r="V412" s="117"/>
      <c r="W412" s="117"/>
      <c r="X412" s="117"/>
      <c r="Y412" s="117"/>
      <c r="Z412" s="117"/>
      <c r="AA412" s="117"/>
      <c r="AB412" s="117"/>
      <c r="AC412" s="117"/>
      <c r="AD412" s="117"/>
      <c r="AE412" s="117"/>
      <c r="AF412" s="117"/>
      <c r="AG412" s="117"/>
      <c r="AH412" s="117"/>
      <c r="AI412" s="117"/>
      <c r="AJ412" s="117"/>
      <c r="AK412" s="117"/>
    </row>
    <row r="413" spans="1:37" ht="14.25" x14ac:dyDescent="0.2">
      <c r="A413" s="90" t="s">
        <v>209</v>
      </c>
      <c r="B413" s="90" t="s">
        <v>208</v>
      </c>
      <c r="C413" s="97">
        <v>30.8856</v>
      </c>
      <c r="D413" s="97">
        <v>30.725840000000002</v>
      </c>
      <c r="E413" s="97">
        <v>31.062639999999998</v>
      </c>
      <c r="F413" s="97">
        <v>31.062639999999998</v>
      </c>
      <c r="G413" s="97">
        <v>31.062639999999998</v>
      </c>
      <c r="H413" s="56">
        <v>29.772580000000001</v>
      </c>
      <c r="I413" s="56">
        <v>32.124740000000003</v>
      </c>
      <c r="J413" s="56">
        <v>32.124740000000003</v>
      </c>
      <c r="K413" s="56">
        <v>32.124740000000003</v>
      </c>
      <c r="L413" s="56">
        <v>32.124740000000003</v>
      </c>
      <c r="M413" s="117"/>
      <c r="N413" s="89"/>
      <c r="O413" s="117"/>
      <c r="P413" s="117"/>
      <c r="Q413" s="117"/>
      <c r="R413" s="117"/>
      <c r="S413" s="117"/>
      <c r="T413" s="117"/>
      <c r="U413" s="117"/>
      <c r="V413" s="117"/>
      <c r="W413" s="117"/>
      <c r="X413" s="117"/>
      <c r="Y413" s="117"/>
      <c r="Z413" s="117"/>
      <c r="AA413" s="117"/>
      <c r="AB413" s="117"/>
      <c r="AC413" s="117"/>
      <c r="AD413" s="117"/>
      <c r="AE413" s="117"/>
      <c r="AF413" s="117"/>
      <c r="AG413" s="117"/>
      <c r="AH413" s="117"/>
      <c r="AI413" s="117"/>
      <c r="AJ413" s="117"/>
      <c r="AK413" s="117"/>
    </row>
    <row r="414" spans="1:37" ht="14.25" x14ac:dyDescent="0.2">
      <c r="A414" s="87" t="s">
        <v>207</v>
      </c>
      <c r="B414" s="87" t="s">
        <v>206</v>
      </c>
      <c r="C414" s="98">
        <v>32.508980000000001</v>
      </c>
      <c r="D414" s="98">
        <v>33.764229999999998</v>
      </c>
      <c r="E414" s="98">
        <v>34.247819999999997</v>
      </c>
      <c r="F414" s="98">
        <v>34.247819999999997</v>
      </c>
      <c r="G414" s="98">
        <v>34.247819999999997</v>
      </c>
      <c r="H414" s="57">
        <v>42.058990000000001</v>
      </c>
      <c r="I414" s="57">
        <v>42.798720000000003</v>
      </c>
      <c r="J414" s="57">
        <v>44.657510000000002</v>
      </c>
      <c r="K414" s="57">
        <v>44.657510000000002</v>
      </c>
      <c r="L414" s="57">
        <v>44.657510000000002</v>
      </c>
      <c r="M414" s="117"/>
      <c r="N414" s="89"/>
      <c r="O414" s="117"/>
      <c r="P414" s="117"/>
      <c r="Q414" s="117"/>
      <c r="R414" s="117"/>
      <c r="S414" s="117"/>
      <c r="T414" s="117"/>
      <c r="U414" s="117"/>
      <c r="V414" s="117"/>
      <c r="W414" s="117"/>
      <c r="X414" s="117"/>
      <c r="Y414" s="117"/>
      <c r="Z414" s="117"/>
      <c r="AA414" s="117"/>
      <c r="AB414" s="117"/>
      <c r="AC414" s="117"/>
      <c r="AD414" s="117"/>
      <c r="AE414" s="117"/>
      <c r="AF414" s="117"/>
      <c r="AG414" s="117"/>
      <c r="AH414" s="117"/>
      <c r="AI414" s="117"/>
      <c r="AJ414" s="117"/>
      <c r="AK414" s="117"/>
    </row>
    <row r="415" spans="1:37" ht="14.25" x14ac:dyDescent="0.2">
      <c r="A415" s="90" t="s">
        <v>205</v>
      </c>
      <c r="B415" s="90" t="s">
        <v>204</v>
      </c>
      <c r="C415" s="97">
        <v>37.798209999999997</v>
      </c>
      <c r="D415" s="97">
        <v>37.309069999999998</v>
      </c>
      <c r="E415" s="97">
        <v>45.286720000000003</v>
      </c>
      <c r="F415" s="97">
        <v>45.286720000000003</v>
      </c>
      <c r="G415" s="97">
        <v>45.286720000000003</v>
      </c>
      <c r="H415" s="56">
        <v>46.114089999999997</v>
      </c>
      <c r="I415" s="56">
        <v>47.890790000000003</v>
      </c>
      <c r="J415" s="56">
        <v>50.604320000000001</v>
      </c>
      <c r="K415" s="56">
        <v>48.534320000000001</v>
      </c>
      <c r="L415" s="56">
        <v>48.534320000000001</v>
      </c>
      <c r="M415" s="117"/>
      <c r="N415" s="89"/>
      <c r="O415" s="117"/>
      <c r="P415" s="117"/>
      <c r="Q415" s="117"/>
      <c r="R415" s="117"/>
      <c r="S415" s="117"/>
      <c r="T415" s="117"/>
      <c r="U415" s="117"/>
      <c r="V415" s="117"/>
      <c r="W415" s="117"/>
      <c r="X415" s="117"/>
      <c r="Y415" s="117"/>
      <c r="Z415" s="117"/>
      <c r="AA415" s="117"/>
      <c r="AB415" s="117"/>
      <c r="AC415" s="117"/>
      <c r="AD415" s="117"/>
      <c r="AE415" s="117"/>
      <c r="AF415" s="117"/>
      <c r="AG415" s="117"/>
      <c r="AH415" s="117"/>
      <c r="AI415" s="117"/>
      <c r="AJ415" s="117"/>
      <c r="AK415" s="117"/>
    </row>
    <row r="416" spans="1:37" ht="14.25" customHeight="1" x14ac:dyDescent="0.2">
      <c r="A416" s="87" t="s">
        <v>203</v>
      </c>
      <c r="B416" s="87" t="s">
        <v>202</v>
      </c>
      <c r="C416" s="98">
        <v>0.16263999999999998</v>
      </c>
      <c r="D416" s="98">
        <v>9.8339999999999997E-2</v>
      </c>
      <c r="E416" s="98">
        <v>9.8339999999999997E-2</v>
      </c>
      <c r="F416" s="98">
        <v>9.1939999999999994E-2</v>
      </c>
      <c r="G416" s="98">
        <v>9.1939999999999994E-2</v>
      </c>
      <c r="H416" s="57">
        <v>0.20863999999999999</v>
      </c>
      <c r="I416" s="57">
        <v>0.20863999999999999</v>
      </c>
      <c r="J416" s="57">
        <v>0.18</v>
      </c>
      <c r="K416" s="57">
        <v>0.18</v>
      </c>
      <c r="L416" s="57">
        <v>0.18</v>
      </c>
      <c r="M416" s="117"/>
      <c r="N416" s="89"/>
      <c r="O416" s="117"/>
      <c r="P416" s="117"/>
      <c r="Q416" s="117"/>
      <c r="R416" s="117"/>
      <c r="S416" s="117"/>
      <c r="T416" s="117"/>
      <c r="U416" s="117"/>
      <c r="V416" s="117"/>
      <c r="W416" s="117"/>
      <c r="X416" s="117"/>
      <c r="Y416" s="117"/>
      <c r="Z416" s="117"/>
      <c r="AA416" s="117"/>
      <c r="AB416" s="117"/>
      <c r="AC416" s="117"/>
      <c r="AD416" s="117"/>
      <c r="AE416" s="117"/>
      <c r="AF416" s="117"/>
      <c r="AG416" s="117"/>
      <c r="AH416" s="117"/>
      <c r="AI416" s="117"/>
      <c r="AJ416" s="117"/>
      <c r="AK416" s="117"/>
    </row>
    <row r="417" spans="1:37" ht="14.25" x14ac:dyDescent="0.2">
      <c r="A417" s="90" t="s">
        <v>201</v>
      </c>
      <c r="B417" s="90" t="s">
        <v>200</v>
      </c>
      <c r="C417" s="97">
        <v>3.7053499999999997</v>
      </c>
      <c r="D417" s="97">
        <v>3.6178400000000002</v>
      </c>
      <c r="E417" s="97"/>
      <c r="F417" s="97"/>
      <c r="G417" s="97"/>
      <c r="H417" s="56"/>
      <c r="I417" s="56">
        <v>0</v>
      </c>
      <c r="J417" s="56">
        <v>0</v>
      </c>
      <c r="K417" s="56"/>
      <c r="L417" s="56"/>
      <c r="M417" s="117"/>
      <c r="N417" s="89"/>
      <c r="O417" s="117"/>
      <c r="P417" s="117"/>
      <c r="Q417" s="117"/>
      <c r="R417" s="117"/>
      <c r="S417" s="117"/>
      <c r="T417" s="117"/>
      <c r="U417" s="117"/>
      <c r="V417" s="117"/>
      <c r="W417" s="117"/>
      <c r="X417" s="117"/>
      <c r="Y417" s="117"/>
      <c r="Z417" s="117"/>
      <c r="AA417" s="117"/>
      <c r="AB417" s="117"/>
      <c r="AC417" s="117"/>
      <c r="AD417" s="117"/>
      <c r="AE417" s="117"/>
      <c r="AF417" s="117"/>
      <c r="AG417" s="117"/>
      <c r="AH417" s="117"/>
      <c r="AI417" s="117"/>
      <c r="AJ417" s="117"/>
      <c r="AK417" s="117"/>
    </row>
    <row r="418" spans="1:37" ht="14.25" x14ac:dyDescent="0.2">
      <c r="A418" s="87" t="s">
        <v>199</v>
      </c>
      <c r="B418" s="87" t="s">
        <v>198</v>
      </c>
      <c r="C418" s="98">
        <v>2.9745400000000002</v>
      </c>
      <c r="D418" s="98">
        <v>2.9190200000000002</v>
      </c>
      <c r="E418" s="98">
        <v>2.2768600000000001</v>
      </c>
      <c r="F418" s="98">
        <v>2.2768600000000001</v>
      </c>
      <c r="G418" s="98">
        <v>2.2768600000000001</v>
      </c>
      <c r="H418" s="57">
        <v>2.3860100000000002</v>
      </c>
      <c r="I418" s="57">
        <v>3.0031099999999999</v>
      </c>
      <c r="J418" s="57">
        <v>3.3793799999999998</v>
      </c>
      <c r="K418" s="57">
        <v>3.3793800000000003</v>
      </c>
      <c r="L418" s="57">
        <v>3.3793800000000003</v>
      </c>
      <c r="M418" s="117"/>
      <c r="N418" s="89"/>
      <c r="O418" s="117"/>
      <c r="P418" s="117"/>
      <c r="Q418" s="117"/>
      <c r="R418" s="117"/>
      <c r="S418" s="117"/>
      <c r="T418" s="117"/>
      <c r="U418" s="117"/>
      <c r="V418" s="117"/>
      <c r="W418" s="117"/>
      <c r="X418" s="117"/>
      <c r="Y418" s="117"/>
      <c r="Z418" s="117"/>
      <c r="AA418" s="117"/>
      <c r="AB418" s="117"/>
      <c r="AC418" s="117"/>
      <c r="AD418" s="117"/>
      <c r="AE418" s="117"/>
      <c r="AF418" s="117"/>
      <c r="AG418" s="117"/>
      <c r="AH418" s="117"/>
      <c r="AI418" s="117"/>
      <c r="AJ418" s="117"/>
      <c r="AK418" s="117"/>
    </row>
    <row r="419" spans="1:37" ht="14.25" x14ac:dyDescent="0.2">
      <c r="A419" s="90" t="s">
        <v>197</v>
      </c>
      <c r="B419" s="90" t="s">
        <v>196</v>
      </c>
      <c r="C419" s="97"/>
      <c r="D419" s="97"/>
      <c r="E419" s="97"/>
      <c r="F419" s="97"/>
      <c r="G419" s="97"/>
      <c r="H419" s="56">
        <v>22.83343</v>
      </c>
      <c r="I419" s="56">
        <v>23.12979</v>
      </c>
      <c r="J419" s="56">
        <v>24.978169999999999</v>
      </c>
      <c r="K419" s="56">
        <v>24.644970000000001</v>
      </c>
      <c r="L419" s="56">
        <v>24.644970000000001</v>
      </c>
      <c r="M419" s="117"/>
      <c r="N419" s="89"/>
      <c r="O419" s="117"/>
      <c r="P419" s="117"/>
      <c r="Q419" s="117"/>
      <c r="R419" s="117"/>
      <c r="S419" s="117"/>
      <c r="T419" s="117"/>
      <c r="U419" s="117"/>
      <c r="V419" s="117"/>
      <c r="W419" s="117"/>
      <c r="X419" s="117"/>
      <c r="Y419" s="117"/>
      <c r="Z419" s="117"/>
      <c r="AA419" s="117"/>
      <c r="AB419" s="117"/>
      <c r="AC419" s="117"/>
      <c r="AD419" s="117"/>
      <c r="AE419" s="117"/>
      <c r="AF419" s="117"/>
      <c r="AG419" s="117"/>
      <c r="AH419" s="117"/>
      <c r="AI419" s="117"/>
      <c r="AJ419" s="117"/>
      <c r="AK419" s="117"/>
    </row>
    <row r="420" spans="1:37" ht="15.75" customHeight="1" x14ac:dyDescent="0.2">
      <c r="A420" s="87" t="s">
        <v>195</v>
      </c>
      <c r="B420" s="87" t="s">
        <v>194</v>
      </c>
      <c r="C420" s="98">
        <v>2.6865600000000001</v>
      </c>
      <c r="D420" s="98">
        <v>4.0472799999999998</v>
      </c>
      <c r="E420" s="98">
        <v>13.1227</v>
      </c>
      <c r="F420" s="98">
        <v>13.1227</v>
      </c>
      <c r="G420" s="98">
        <v>13.1227</v>
      </c>
      <c r="H420" s="57">
        <v>10.339459999999999</v>
      </c>
      <c r="I420" s="57">
        <v>10.88532</v>
      </c>
      <c r="J420" s="57">
        <v>11.75909</v>
      </c>
      <c r="K420" s="57">
        <v>11.75909</v>
      </c>
      <c r="L420" s="57">
        <v>11.75909</v>
      </c>
      <c r="M420" s="117"/>
      <c r="N420" s="89"/>
      <c r="O420" s="117"/>
      <c r="P420" s="117"/>
      <c r="Q420" s="117"/>
      <c r="R420" s="117"/>
      <c r="S420" s="117"/>
      <c r="T420" s="117"/>
      <c r="U420" s="117"/>
      <c r="V420" s="117"/>
      <c r="W420" s="117"/>
      <c r="X420" s="117"/>
      <c r="Y420" s="117"/>
      <c r="Z420" s="117"/>
      <c r="AA420" s="117"/>
      <c r="AB420" s="117"/>
      <c r="AC420" s="117"/>
      <c r="AD420" s="117"/>
      <c r="AE420" s="117"/>
      <c r="AF420" s="117"/>
      <c r="AG420" s="117"/>
      <c r="AH420" s="117"/>
      <c r="AI420" s="117"/>
      <c r="AJ420" s="117"/>
      <c r="AK420" s="117"/>
    </row>
    <row r="421" spans="1:37" ht="14.25" x14ac:dyDescent="0.2">
      <c r="A421" s="90" t="s">
        <v>193</v>
      </c>
      <c r="B421" s="90" t="s">
        <v>192</v>
      </c>
      <c r="C421" s="97">
        <v>26008.43245</v>
      </c>
      <c r="D421" s="97">
        <v>17508.445009999999</v>
      </c>
      <c r="E421" s="97">
        <v>17508.285550000001</v>
      </c>
      <c r="F421" s="97">
        <v>17508.285550000001</v>
      </c>
      <c r="G421" s="97">
        <v>17508.285550000001</v>
      </c>
      <c r="H421" s="56">
        <v>30508.470300000001</v>
      </c>
      <c r="I421" s="56">
        <v>21008.461789999998</v>
      </c>
      <c r="J421" s="56">
        <v>16008.8987</v>
      </c>
      <c r="K421" s="56">
        <v>16008.8987</v>
      </c>
      <c r="L421" s="56">
        <v>16008.8987</v>
      </c>
      <c r="M421" s="117"/>
      <c r="N421" s="89"/>
      <c r="O421" s="117"/>
      <c r="P421" s="117"/>
      <c r="Q421" s="117"/>
      <c r="R421" s="117"/>
      <c r="S421" s="117"/>
      <c r="T421" s="117"/>
      <c r="U421" s="117"/>
      <c r="V421" s="117"/>
      <c r="W421" s="117"/>
      <c r="X421" s="117"/>
      <c r="Y421" s="117"/>
      <c r="Z421" s="117"/>
      <c r="AA421" s="117"/>
      <c r="AB421" s="117"/>
      <c r="AC421" s="117"/>
      <c r="AD421" s="117"/>
      <c r="AE421" s="117"/>
      <c r="AF421" s="117"/>
      <c r="AG421" s="117"/>
      <c r="AH421" s="117"/>
      <c r="AI421" s="117"/>
      <c r="AJ421" s="117"/>
      <c r="AK421" s="117"/>
    </row>
    <row r="422" spans="1:37" ht="14.25" x14ac:dyDescent="0.2">
      <c r="A422" s="87" t="s">
        <v>191</v>
      </c>
      <c r="B422" s="87" t="s">
        <v>190</v>
      </c>
      <c r="C422" s="98">
        <v>175.64684</v>
      </c>
      <c r="D422" s="98">
        <v>178.59559999999999</v>
      </c>
      <c r="E422" s="98">
        <v>184.15548999999999</v>
      </c>
      <c r="F422" s="98">
        <v>184.15548999999999</v>
      </c>
      <c r="G422" s="98">
        <v>184.15548999999999</v>
      </c>
      <c r="H422" s="57">
        <v>182.70316</v>
      </c>
      <c r="I422" s="57">
        <v>267.33729999999997</v>
      </c>
      <c r="J422" s="57">
        <v>226.78228999999999</v>
      </c>
      <c r="K422" s="57">
        <v>226.78229000000002</v>
      </c>
      <c r="L422" s="57">
        <v>226.78229000000002</v>
      </c>
      <c r="M422" s="117"/>
      <c r="N422" s="89"/>
      <c r="O422" s="117"/>
      <c r="P422" s="117"/>
      <c r="Q422" s="117"/>
      <c r="R422" s="117"/>
      <c r="S422" s="117"/>
      <c r="T422" s="117"/>
      <c r="U422" s="117"/>
      <c r="V422" s="117"/>
      <c r="W422" s="117"/>
      <c r="X422" s="117"/>
      <c r="Y422" s="117"/>
      <c r="Z422" s="117"/>
      <c r="AA422" s="117"/>
      <c r="AB422" s="117"/>
      <c r="AC422" s="117"/>
      <c r="AD422" s="117"/>
      <c r="AE422" s="117"/>
      <c r="AF422" s="117"/>
      <c r="AG422" s="117"/>
      <c r="AH422" s="117"/>
      <c r="AI422" s="117"/>
      <c r="AJ422" s="117"/>
      <c r="AK422" s="117"/>
    </row>
    <row r="423" spans="1:37" ht="14.25" x14ac:dyDescent="0.2">
      <c r="A423" s="90" t="s">
        <v>189</v>
      </c>
      <c r="B423" s="90" t="s">
        <v>188</v>
      </c>
      <c r="C423" s="97">
        <v>177.58296999999999</v>
      </c>
      <c r="D423" s="97">
        <v>174.11854</v>
      </c>
      <c r="E423" s="97">
        <v>176.01648</v>
      </c>
      <c r="F423" s="97">
        <v>176.01648</v>
      </c>
      <c r="G423" s="97">
        <v>176.01648</v>
      </c>
      <c r="H423" s="56">
        <v>189.78647000000001</v>
      </c>
      <c r="I423" s="56">
        <v>193.08917000000002</v>
      </c>
      <c r="J423" s="56">
        <v>192.78917000000001</v>
      </c>
      <c r="K423" s="56">
        <v>192.78917000000001</v>
      </c>
      <c r="L423" s="56">
        <v>192.78917000000001</v>
      </c>
      <c r="M423" s="117"/>
      <c r="N423" s="89"/>
      <c r="O423" s="117"/>
      <c r="P423" s="117"/>
      <c r="Q423" s="117"/>
      <c r="R423" s="117"/>
      <c r="S423" s="117"/>
      <c r="T423" s="117"/>
      <c r="U423" s="117"/>
      <c r="V423" s="117"/>
      <c r="W423" s="117"/>
      <c r="X423" s="117"/>
      <c r="Y423" s="117"/>
      <c r="Z423" s="117"/>
      <c r="AA423" s="117"/>
      <c r="AB423" s="117"/>
      <c r="AC423" s="117"/>
      <c r="AD423" s="117"/>
      <c r="AE423" s="117"/>
      <c r="AF423" s="117"/>
      <c r="AG423" s="117"/>
      <c r="AH423" s="117"/>
      <c r="AI423" s="117"/>
      <c r="AJ423" s="117"/>
      <c r="AK423" s="117"/>
    </row>
    <row r="424" spans="1:37" ht="14.25" x14ac:dyDescent="0.2">
      <c r="A424" s="87" t="s">
        <v>187</v>
      </c>
      <c r="B424" s="87" t="s">
        <v>186</v>
      </c>
      <c r="C424" s="98">
        <v>578.00055000000009</v>
      </c>
      <c r="D424" s="98">
        <v>533.43326000000002</v>
      </c>
      <c r="E424" s="98">
        <v>1033.5529000000001</v>
      </c>
      <c r="F424" s="98">
        <v>1024.78954</v>
      </c>
      <c r="G424" s="98">
        <v>1024.78954</v>
      </c>
      <c r="H424" s="57">
        <v>1160.0188500000002</v>
      </c>
      <c r="I424" s="57">
        <v>1124.1643999999999</v>
      </c>
      <c r="J424" s="57">
        <v>1091.2793200000001</v>
      </c>
      <c r="K424" s="57">
        <v>1089.65147</v>
      </c>
      <c r="L424" s="57">
        <v>1083.3348500000002</v>
      </c>
      <c r="M424" s="117"/>
      <c r="N424" s="89"/>
      <c r="O424" s="117"/>
      <c r="P424" s="117"/>
      <c r="Q424" s="117"/>
      <c r="R424" s="117"/>
      <c r="S424" s="117"/>
      <c r="T424" s="117"/>
      <c r="U424" s="117"/>
      <c r="V424" s="117"/>
      <c r="W424" s="117"/>
      <c r="X424" s="117"/>
      <c r="Y424" s="117"/>
      <c r="Z424" s="117"/>
      <c r="AA424" s="117"/>
      <c r="AB424" s="117"/>
      <c r="AC424" s="117"/>
      <c r="AD424" s="117"/>
      <c r="AE424" s="117"/>
      <c r="AF424" s="117"/>
      <c r="AG424" s="117"/>
      <c r="AH424" s="117"/>
      <c r="AI424" s="117"/>
      <c r="AJ424" s="117"/>
      <c r="AK424" s="117"/>
    </row>
    <row r="425" spans="1:37" ht="14.25" x14ac:dyDescent="0.2">
      <c r="A425" s="90" t="s">
        <v>185</v>
      </c>
      <c r="B425" s="90" t="s">
        <v>184</v>
      </c>
      <c r="C425" s="97">
        <v>12.080639999999999</v>
      </c>
      <c r="D425" s="97">
        <v>13.40095</v>
      </c>
      <c r="E425" s="97">
        <v>11.81565</v>
      </c>
      <c r="F425" s="97">
        <v>11.81565</v>
      </c>
      <c r="G425" s="97">
        <v>11.81565</v>
      </c>
      <c r="H425" s="56">
        <v>18.358840000000001</v>
      </c>
      <c r="I425" s="56">
        <v>22.201919999999998</v>
      </c>
      <c r="J425" s="56">
        <v>25.120059999999999</v>
      </c>
      <c r="K425" s="56">
        <v>25.120060000000002</v>
      </c>
      <c r="L425" s="56">
        <v>25.120060000000002</v>
      </c>
      <c r="M425" s="117"/>
      <c r="N425" s="89"/>
      <c r="O425" s="117"/>
      <c r="P425" s="117"/>
      <c r="Q425" s="117"/>
      <c r="R425" s="117"/>
      <c r="S425" s="117"/>
      <c r="T425" s="117"/>
      <c r="U425" s="117"/>
      <c r="V425" s="117"/>
      <c r="W425" s="117"/>
      <c r="X425" s="117"/>
      <c r="Y425" s="117"/>
      <c r="Z425" s="117"/>
      <c r="AA425" s="117"/>
      <c r="AB425" s="117"/>
      <c r="AC425" s="117"/>
      <c r="AD425" s="117"/>
      <c r="AE425" s="117"/>
      <c r="AF425" s="117"/>
      <c r="AG425" s="117"/>
      <c r="AH425" s="117"/>
      <c r="AI425" s="117"/>
      <c r="AJ425" s="117"/>
      <c r="AK425" s="117"/>
    </row>
    <row r="426" spans="1:37" ht="14.25" x14ac:dyDescent="0.2">
      <c r="A426" s="87" t="s">
        <v>183</v>
      </c>
      <c r="B426" s="87" t="s">
        <v>182</v>
      </c>
      <c r="C426" s="98">
        <v>57.362839999999998</v>
      </c>
      <c r="D426" s="98">
        <v>82.526529999999994</v>
      </c>
      <c r="E426" s="98">
        <v>26.254840000000002</v>
      </c>
      <c r="F426" s="98">
        <v>26.254840000000002</v>
      </c>
      <c r="G426" s="98">
        <v>26.254840000000002</v>
      </c>
      <c r="H426" s="57">
        <v>25.940519999999999</v>
      </c>
      <c r="I426" s="57">
        <v>58.106050000000003</v>
      </c>
      <c r="J426" s="57">
        <v>63.102429999999998</v>
      </c>
      <c r="K426" s="57">
        <v>61.191029999999998</v>
      </c>
      <c r="L426" s="57">
        <v>61.191029999999998</v>
      </c>
      <c r="M426" s="117"/>
      <c r="N426" s="89"/>
      <c r="O426" s="117"/>
      <c r="P426" s="117"/>
      <c r="Q426" s="117"/>
      <c r="R426" s="117"/>
      <c r="S426" s="117"/>
      <c r="T426" s="117"/>
      <c r="U426" s="117"/>
      <c r="V426" s="117"/>
      <c r="W426" s="117"/>
      <c r="X426" s="117"/>
      <c r="Y426" s="117"/>
      <c r="Z426" s="117"/>
      <c r="AA426" s="117"/>
      <c r="AB426" s="117"/>
      <c r="AC426" s="117"/>
      <c r="AD426" s="117"/>
      <c r="AE426" s="117"/>
      <c r="AF426" s="117"/>
      <c r="AG426" s="117"/>
      <c r="AH426" s="117"/>
      <c r="AI426" s="117"/>
      <c r="AJ426" s="117"/>
      <c r="AK426" s="117"/>
    </row>
    <row r="427" spans="1:37" ht="14.25" x14ac:dyDescent="0.2">
      <c r="A427" s="90" t="s">
        <v>181</v>
      </c>
      <c r="B427" s="90" t="s">
        <v>180</v>
      </c>
      <c r="C427" s="97">
        <v>557.97564</v>
      </c>
      <c r="D427" s="97">
        <v>592.02175999999997</v>
      </c>
      <c r="E427" s="97">
        <v>428.78906000000001</v>
      </c>
      <c r="F427" s="97">
        <v>428.78906000000001</v>
      </c>
      <c r="G427" s="97">
        <v>428.78906000000001</v>
      </c>
      <c r="H427" s="56">
        <v>427.55339000000004</v>
      </c>
      <c r="I427" s="56">
        <v>419.07921999999996</v>
      </c>
      <c r="J427" s="56">
        <v>519.83465999999999</v>
      </c>
      <c r="K427" s="56">
        <v>519.83465999999999</v>
      </c>
      <c r="L427" s="56">
        <v>519.83465999999999</v>
      </c>
      <c r="M427" s="117"/>
      <c r="N427" s="89"/>
      <c r="O427" s="117"/>
      <c r="P427" s="117"/>
      <c r="Q427" s="117"/>
      <c r="R427" s="117"/>
      <c r="S427" s="117"/>
      <c r="T427" s="117"/>
      <c r="U427" s="117"/>
      <c r="V427" s="117"/>
      <c r="W427" s="117"/>
      <c r="X427" s="117"/>
      <c r="Y427" s="117"/>
      <c r="Z427" s="117"/>
      <c r="AA427" s="117"/>
      <c r="AB427" s="117"/>
      <c r="AC427" s="117"/>
      <c r="AD427" s="117"/>
      <c r="AE427" s="117"/>
      <c r="AF427" s="117"/>
      <c r="AG427" s="117"/>
      <c r="AH427" s="117"/>
      <c r="AI427" s="117"/>
      <c r="AJ427" s="117"/>
      <c r="AK427" s="117"/>
    </row>
    <row r="428" spans="1:37" ht="14.25" x14ac:dyDescent="0.2">
      <c r="A428" s="87" t="s">
        <v>179</v>
      </c>
      <c r="B428" s="87" t="s">
        <v>984</v>
      </c>
      <c r="C428" s="98">
        <v>64.197379999999995</v>
      </c>
      <c r="D428" s="98">
        <v>58.554900000000004</v>
      </c>
      <c r="E428" s="98">
        <v>54.728180000000002</v>
      </c>
      <c r="F428" s="98">
        <v>43.960999999999999</v>
      </c>
      <c r="G428" s="98">
        <v>43.960999999999999</v>
      </c>
      <c r="H428" s="57">
        <v>51.372450000000001</v>
      </c>
      <c r="I428" s="57">
        <v>54.466070000000002</v>
      </c>
      <c r="J428" s="57">
        <v>78.642259999999993</v>
      </c>
      <c r="K428" s="57">
        <v>69.595039999999997</v>
      </c>
      <c r="L428" s="57">
        <v>69.923210000000012</v>
      </c>
      <c r="M428" s="117"/>
      <c r="N428" s="89"/>
      <c r="O428" s="117"/>
      <c r="P428" s="117"/>
      <c r="Q428" s="117"/>
      <c r="R428" s="117"/>
      <c r="S428" s="117"/>
      <c r="T428" s="117"/>
      <c r="U428" s="117"/>
      <c r="V428" s="117"/>
      <c r="W428" s="117"/>
      <c r="X428" s="117"/>
      <c r="Y428" s="117"/>
      <c r="Z428" s="117"/>
      <c r="AA428" s="117"/>
      <c r="AB428" s="117"/>
      <c r="AC428" s="117"/>
      <c r="AD428" s="117"/>
      <c r="AE428" s="117"/>
      <c r="AF428" s="117"/>
      <c r="AG428" s="117"/>
      <c r="AH428" s="117"/>
      <c r="AI428" s="117"/>
      <c r="AJ428" s="117"/>
      <c r="AK428" s="117"/>
    </row>
    <row r="429" spans="1:37" ht="14.25" x14ac:dyDescent="0.2">
      <c r="A429" s="90" t="s">
        <v>178</v>
      </c>
      <c r="B429" s="90" t="s">
        <v>177</v>
      </c>
      <c r="C429" s="97">
        <v>193.76921999999999</v>
      </c>
      <c r="D429" s="97">
        <v>259.27175</v>
      </c>
      <c r="E429" s="97">
        <v>283.32143000000002</v>
      </c>
      <c r="F429" s="97">
        <v>283.32143000000002</v>
      </c>
      <c r="G429" s="97">
        <v>283.32143000000002</v>
      </c>
      <c r="H429" s="56">
        <v>380.82302000000004</v>
      </c>
      <c r="I429" s="56">
        <v>333.98453000000001</v>
      </c>
      <c r="J429" s="56">
        <v>317.07170000000002</v>
      </c>
      <c r="K429" s="56">
        <v>317.07170000000002</v>
      </c>
      <c r="L429" s="56">
        <v>317.07170000000002</v>
      </c>
      <c r="M429" s="117"/>
      <c r="N429" s="89"/>
      <c r="O429" s="117"/>
      <c r="P429" s="117"/>
      <c r="Q429" s="117"/>
      <c r="R429" s="117"/>
      <c r="S429" s="117"/>
      <c r="T429" s="117"/>
      <c r="U429" s="117"/>
      <c r="V429" s="117"/>
      <c r="W429" s="117"/>
      <c r="X429" s="117"/>
      <c r="Y429" s="117"/>
      <c r="Z429" s="117"/>
      <c r="AA429" s="117"/>
      <c r="AB429" s="117"/>
      <c r="AC429" s="117"/>
      <c r="AD429" s="117"/>
      <c r="AE429" s="117"/>
      <c r="AF429" s="117"/>
      <c r="AG429" s="117"/>
      <c r="AH429" s="117"/>
      <c r="AI429" s="117"/>
      <c r="AJ429" s="117"/>
      <c r="AK429" s="117"/>
    </row>
    <row r="430" spans="1:37" ht="14.25" x14ac:dyDescent="0.2">
      <c r="A430" s="87" t="s">
        <v>176</v>
      </c>
      <c r="B430" s="87" t="s">
        <v>175</v>
      </c>
      <c r="C430" s="98"/>
      <c r="D430" s="98"/>
      <c r="E430" s="98">
        <v>2058.1692699999999</v>
      </c>
      <c r="F430" s="98">
        <v>2053.5387799999999</v>
      </c>
      <c r="G430" s="98">
        <v>2053.5387799999999</v>
      </c>
      <c r="H430" s="57">
        <v>2142.6498500000002</v>
      </c>
      <c r="I430" s="57">
        <v>2262.8220200000001</v>
      </c>
      <c r="J430" s="57">
        <v>2281.1365999999998</v>
      </c>
      <c r="K430" s="57">
        <v>2281.1366000000003</v>
      </c>
      <c r="L430" s="57">
        <v>2281.1366000000003</v>
      </c>
      <c r="M430" s="117"/>
      <c r="N430" s="89"/>
      <c r="O430" s="117"/>
      <c r="P430" s="117"/>
      <c r="Q430" s="117"/>
      <c r="R430" s="117"/>
      <c r="S430" s="117"/>
      <c r="T430" s="117"/>
      <c r="U430" s="117"/>
      <c r="V430" s="117"/>
      <c r="W430" s="117"/>
      <c r="X430" s="117"/>
      <c r="Y430" s="117"/>
      <c r="Z430" s="117"/>
      <c r="AA430" s="117"/>
      <c r="AB430" s="117"/>
      <c r="AC430" s="117"/>
      <c r="AD430" s="117"/>
      <c r="AE430" s="117"/>
      <c r="AF430" s="117"/>
      <c r="AG430" s="117"/>
      <c r="AH430" s="117"/>
      <c r="AI430" s="117"/>
      <c r="AJ430" s="117"/>
      <c r="AK430" s="117"/>
    </row>
    <row r="431" spans="1:37" ht="14.25" x14ac:dyDescent="0.2">
      <c r="A431" s="90" t="s">
        <v>174</v>
      </c>
      <c r="B431" s="90" t="s">
        <v>173</v>
      </c>
      <c r="C431" s="97">
        <v>123.12123</v>
      </c>
      <c r="D431" s="97">
        <v>72.149330000000006</v>
      </c>
      <c r="E431" s="97">
        <v>62.866690000000006</v>
      </c>
      <c r="F431" s="97">
        <v>62.866690000000006</v>
      </c>
      <c r="G431" s="97">
        <v>62.866690000000006</v>
      </c>
      <c r="H431" s="56">
        <v>62.908389999999997</v>
      </c>
      <c r="I431" s="56">
        <v>81.690089999999998</v>
      </c>
      <c r="J431" s="56">
        <v>461.56797999999998</v>
      </c>
      <c r="K431" s="56">
        <v>461.56797999999998</v>
      </c>
      <c r="L431" s="56">
        <v>461.56797999999998</v>
      </c>
      <c r="M431" s="117"/>
      <c r="N431" s="89"/>
      <c r="O431" s="117"/>
      <c r="P431" s="117"/>
      <c r="Q431" s="117"/>
      <c r="R431" s="117"/>
      <c r="S431" s="117"/>
      <c r="T431" s="117"/>
      <c r="U431" s="117"/>
      <c r="V431" s="117"/>
      <c r="W431" s="117"/>
      <c r="X431" s="117"/>
      <c r="Y431" s="117"/>
      <c r="Z431" s="117"/>
      <c r="AA431" s="117"/>
      <c r="AB431" s="117"/>
      <c r="AC431" s="117"/>
      <c r="AD431" s="117"/>
      <c r="AE431" s="117"/>
      <c r="AF431" s="117"/>
      <c r="AG431" s="117"/>
      <c r="AH431" s="117"/>
      <c r="AI431" s="117"/>
      <c r="AJ431" s="117"/>
      <c r="AK431" s="117"/>
    </row>
    <row r="432" spans="1:37" ht="14.25" x14ac:dyDescent="0.2">
      <c r="A432" s="87" t="s">
        <v>172</v>
      </c>
      <c r="B432" s="87" t="s">
        <v>171</v>
      </c>
      <c r="C432" s="98"/>
      <c r="D432" s="98"/>
      <c r="E432" s="98"/>
      <c r="F432" s="98"/>
      <c r="G432" s="98"/>
      <c r="H432" s="57">
        <v>11.356530000000001</v>
      </c>
      <c r="I432" s="57">
        <v>11.8263</v>
      </c>
      <c r="J432" s="57">
        <v>13.952</v>
      </c>
      <c r="K432" s="57">
        <v>13.952</v>
      </c>
      <c r="L432" s="57">
        <v>13.952</v>
      </c>
      <c r="M432" s="117"/>
      <c r="N432" s="89"/>
      <c r="O432" s="117"/>
      <c r="P432" s="117"/>
      <c r="Q432" s="117"/>
      <c r="R432" s="117"/>
      <c r="S432" s="117"/>
      <c r="T432" s="117"/>
      <c r="U432" s="117"/>
      <c r="V432" s="117"/>
      <c r="W432" s="117"/>
      <c r="X432" s="117"/>
      <c r="Y432" s="117"/>
      <c r="Z432" s="117"/>
      <c r="AA432" s="117"/>
      <c r="AB432" s="117"/>
      <c r="AC432" s="117"/>
      <c r="AD432" s="117"/>
      <c r="AE432" s="117"/>
      <c r="AF432" s="117"/>
      <c r="AG432" s="117"/>
      <c r="AH432" s="117"/>
      <c r="AI432" s="117"/>
      <c r="AJ432" s="117"/>
      <c r="AK432" s="117"/>
    </row>
    <row r="433" spans="1:37" ht="16.5" customHeight="1" x14ac:dyDescent="0.2">
      <c r="A433" s="90" t="s">
        <v>170</v>
      </c>
      <c r="B433" s="90" t="s">
        <v>169</v>
      </c>
      <c r="C433" s="97">
        <v>3030.6435499999998</v>
      </c>
      <c r="D433" s="97">
        <v>2338.6333800000002</v>
      </c>
      <c r="E433" s="97"/>
      <c r="F433" s="97"/>
      <c r="G433" s="97"/>
      <c r="H433" s="56"/>
      <c r="I433" s="56"/>
      <c r="J433" s="56"/>
      <c r="K433" s="56"/>
      <c r="L433" s="56"/>
      <c r="M433" s="117"/>
      <c r="N433" s="89"/>
      <c r="O433" s="117"/>
      <c r="P433" s="117"/>
      <c r="Q433" s="117"/>
      <c r="R433" s="117"/>
      <c r="S433" s="117"/>
      <c r="T433" s="117"/>
      <c r="U433" s="117"/>
      <c r="V433" s="117"/>
      <c r="W433" s="117"/>
      <c r="X433" s="117"/>
      <c r="Y433" s="117"/>
      <c r="Z433" s="117"/>
      <c r="AA433" s="117"/>
      <c r="AB433" s="117"/>
      <c r="AC433" s="117"/>
      <c r="AD433" s="117"/>
      <c r="AE433" s="117"/>
      <c r="AF433" s="117"/>
      <c r="AG433" s="117"/>
      <c r="AH433" s="117"/>
      <c r="AI433" s="117"/>
      <c r="AJ433" s="117"/>
      <c r="AK433" s="117"/>
    </row>
    <row r="434" spans="1:37" ht="16.5" customHeight="1" thickBot="1" x14ac:dyDescent="0.25">
      <c r="A434" s="102" t="s">
        <v>168</v>
      </c>
      <c r="B434" s="102" t="s">
        <v>167</v>
      </c>
      <c r="C434" s="103">
        <v>2467.88</v>
      </c>
      <c r="D434" s="103">
        <v>2366.7399999999998</v>
      </c>
      <c r="E434" s="103">
        <v>2276.6799999999998</v>
      </c>
      <c r="F434" s="103">
        <v>2276.6799999999998</v>
      </c>
      <c r="G434" s="103">
        <v>2276.6799999999998</v>
      </c>
      <c r="H434" s="60">
        <v>3889.13</v>
      </c>
      <c r="I434" s="60">
        <v>3922.84</v>
      </c>
      <c r="J434" s="60">
        <v>3964.42</v>
      </c>
      <c r="K434" s="60">
        <v>3964.42</v>
      </c>
      <c r="L434" s="60">
        <v>3964.42</v>
      </c>
      <c r="M434" s="117"/>
      <c r="N434" s="89"/>
      <c r="O434" s="117"/>
      <c r="P434" s="117"/>
      <c r="Q434" s="117"/>
      <c r="R434" s="117"/>
      <c r="S434" s="117"/>
      <c r="T434" s="117"/>
      <c r="U434" s="117"/>
      <c r="V434" s="117"/>
      <c r="W434" s="117"/>
      <c r="X434" s="117"/>
      <c r="Y434" s="117"/>
      <c r="Z434" s="117"/>
      <c r="AA434" s="117"/>
      <c r="AB434" s="117"/>
      <c r="AC434" s="117"/>
      <c r="AD434" s="117"/>
      <c r="AE434" s="117"/>
      <c r="AF434" s="117"/>
      <c r="AG434" s="117"/>
      <c r="AH434" s="117"/>
      <c r="AI434" s="117"/>
      <c r="AJ434" s="117"/>
      <c r="AK434" s="117"/>
    </row>
    <row r="435" spans="1:37" ht="16.5" customHeight="1" thickBot="1" x14ac:dyDescent="0.25">
      <c r="A435" s="49"/>
      <c r="B435" s="58" t="s">
        <v>90</v>
      </c>
      <c r="C435" s="95">
        <f t="shared" ref="C435:E435" si="42">SUM(C409:C434)</f>
        <v>33999.428410000008</v>
      </c>
      <c r="D435" s="95">
        <f t="shared" si="42"/>
        <v>24728.302830000001</v>
      </c>
      <c r="E435" s="95">
        <f t="shared" si="42"/>
        <v>24658.607359999995</v>
      </c>
      <c r="F435" s="95">
        <f>SUM(F408:F434)</f>
        <v>24642.567709999999</v>
      </c>
      <c r="G435" s="95">
        <f>SUM(G408:G434)</f>
        <v>24642.567709999999</v>
      </c>
      <c r="H435" s="95">
        <f>SUM(H405:H434)</f>
        <v>39704.671450000002</v>
      </c>
      <c r="I435" s="95">
        <f>SUM(I405:I434)</f>
        <v>30452.795899999997</v>
      </c>
      <c r="J435" s="95">
        <f>SUM(J405:J434)</f>
        <v>25969.487610000004</v>
      </c>
      <c r="K435" s="95">
        <f>SUM(K405:K434)</f>
        <v>25951.846940000003</v>
      </c>
      <c r="L435" s="95">
        <f>SUM(L405:L434)</f>
        <v>25943.947660000005</v>
      </c>
      <c r="M435" s="117"/>
      <c r="N435" s="89"/>
      <c r="O435" s="117"/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  <c r="Z435" s="117"/>
      <c r="AA435" s="117"/>
      <c r="AB435" s="117"/>
      <c r="AC435" s="117"/>
      <c r="AD435" s="117"/>
      <c r="AE435" s="117"/>
      <c r="AF435" s="117"/>
      <c r="AG435" s="117"/>
      <c r="AH435" s="117"/>
      <c r="AI435" s="117"/>
      <c r="AJ435" s="117"/>
      <c r="AK435" s="117"/>
    </row>
    <row r="436" spans="1:37" ht="23.25" customHeight="1" x14ac:dyDescent="0.2">
      <c r="A436" s="90" t="s">
        <v>166</v>
      </c>
      <c r="B436" s="90" t="s">
        <v>985</v>
      </c>
      <c r="C436" s="97"/>
      <c r="D436" s="97"/>
      <c r="E436" s="97"/>
      <c r="F436" s="97"/>
      <c r="G436" s="97"/>
      <c r="H436" s="56">
        <v>0</v>
      </c>
      <c r="I436" s="56">
        <v>0.61699999999999999</v>
      </c>
      <c r="J436" s="56">
        <v>0.46700000000000003</v>
      </c>
      <c r="K436" s="56">
        <v>0.46700000000000003</v>
      </c>
      <c r="L436" s="56">
        <v>0.46700000000000003</v>
      </c>
      <c r="M436" s="117"/>
      <c r="N436" s="89"/>
      <c r="O436" s="117"/>
      <c r="P436" s="117"/>
      <c r="Q436" s="117"/>
      <c r="R436" s="117"/>
      <c r="S436" s="117"/>
      <c r="T436" s="117"/>
      <c r="U436" s="117"/>
      <c r="V436" s="117"/>
      <c r="W436" s="117"/>
      <c r="X436" s="117"/>
      <c r="Y436" s="117"/>
      <c r="Z436" s="117"/>
      <c r="AA436" s="117"/>
      <c r="AB436" s="117"/>
      <c r="AC436" s="117"/>
      <c r="AD436" s="117"/>
      <c r="AE436" s="117"/>
      <c r="AF436" s="117"/>
      <c r="AG436" s="117"/>
      <c r="AH436" s="117"/>
      <c r="AI436" s="117"/>
      <c r="AJ436" s="117"/>
      <c r="AK436" s="117"/>
    </row>
    <row r="437" spans="1:37" ht="16.5" customHeight="1" x14ac:dyDescent="0.2">
      <c r="A437" s="87" t="s">
        <v>165</v>
      </c>
      <c r="B437" s="87" t="s">
        <v>164</v>
      </c>
      <c r="C437" s="98">
        <v>349.42649</v>
      </c>
      <c r="D437" s="98">
        <v>26.729330000000001</v>
      </c>
      <c r="E437" s="98">
        <v>7.9132199999999999</v>
      </c>
      <c r="F437" s="98">
        <v>7.9132199999999999</v>
      </c>
      <c r="G437" s="98">
        <v>7.9132199999999999</v>
      </c>
      <c r="H437" s="57">
        <v>155.48560000000001</v>
      </c>
      <c r="I437" s="57">
        <v>83.934529999999995</v>
      </c>
      <c r="J437" s="57">
        <v>20.682639999999999</v>
      </c>
      <c r="K437" s="57">
        <v>20.307860000000002</v>
      </c>
      <c r="L437" s="57">
        <v>22.218689999999999</v>
      </c>
      <c r="M437" s="117"/>
      <c r="N437" s="89"/>
      <c r="O437" s="117"/>
      <c r="P437" s="117"/>
      <c r="Q437" s="117"/>
      <c r="R437" s="117"/>
      <c r="S437" s="117"/>
      <c r="T437" s="117"/>
      <c r="U437" s="117"/>
      <c r="V437" s="117"/>
      <c r="W437" s="117"/>
      <c r="X437" s="117"/>
      <c r="Y437" s="117"/>
      <c r="Z437" s="117"/>
      <c r="AA437" s="117"/>
      <c r="AB437" s="117"/>
      <c r="AC437" s="117"/>
      <c r="AD437" s="117"/>
      <c r="AE437" s="117"/>
      <c r="AF437" s="117"/>
      <c r="AG437" s="117"/>
      <c r="AH437" s="117"/>
      <c r="AI437" s="117"/>
      <c r="AJ437" s="117"/>
      <c r="AK437" s="117"/>
    </row>
    <row r="438" spans="1:37" ht="16.5" customHeight="1" x14ac:dyDescent="0.2">
      <c r="A438" s="90" t="s">
        <v>163</v>
      </c>
      <c r="B438" s="109" t="s">
        <v>162</v>
      </c>
      <c r="C438" s="97">
        <v>63.21058</v>
      </c>
      <c r="D438" s="97">
        <v>61.903640000000003</v>
      </c>
      <c r="E438" s="97">
        <v>65.461339999999993</v>
      </c>
      <c r="F438" s="97">
        <v>55.932580000000002</v>
      </c>
      <c r="G438" s="97">
        <v>55.932580000000002</v>
      </c>
      <c r="H438" s="56">
        <v>60.123179999999998</v>
      </c>
      <c r="I438" s="56">
        <v>65.712860000000006</v>
      </c>
      <c r="J438" s="56">
        <v>81.527730000000005</v>
      </c>
      <c r="K438" s="56">
        <v>77.089230000000001</v>
      </c>
      <c r="L438" s="56">
        <v>77.089230000000001</v>
      </c>
      <c r="M438" s="117"/>
      <c r="N438" s="89"/>
      <c r="O438" s="117"/>
      <c r="P438" s="117"/>
      <c r="Q438" s="117"/>
      <c r="R438" s="117"/>
      <c r="S438" s="117"/>
      <c r="T438" s="117"/>
      <c r="U438" s="117"/>
      <c r="V438" s="117"/>
      <c r="W438" s="117"/>
      <c r="X438" s="117"/>
      <c r="Y438" s="117"/>
      <c r="Z438" s="117"/>
      <c r="AA438" s="117"/>
      <c r="AB438" s="117"/>
      <c r="AC438" s="117"/>
      <c r="AD438" s="117"/>
      <c r="AE438" s="117"/>
      <c r="AF438" s="117"/>
      <c r="AG438" s="117"/>
      <c r="AH438" s="117"/>
      <c r="AI438" s="117"/>
      <c r="AJ438" s="117"/>
      <c r="AK438" s="117"/>
    </row>
    <row r="439" spans="1:37" ht="16.5" customHeight="1" x14ac:dyDescent="0.2">
      <c r="A439" s="87" t="s">
        <v>161</v>
      </c>
      <c r="B439" s="87" t="s">
        <v>160</v>
      </c>
      <c r="C439" s="98">
        <v>5.6548800000000004</v>
      </c>
      <c r="D439" s="98">
        <v>5.4861599999999999</v>
      </c>
      <c r="E439" s="98">
        <v>5.5827399999999994</v>
      </c>
      <c r="F439" s="98">
        <v>5.5827399999999994</v>
      </c>
      <c r="G439" s="98">
        <v>5.5827399999999994</v>
      </c>
      <c r="H439" s="57">
        <v>6.1834399999999992</v>
      </c>
      <c r="I439" s="57">
        <v>5.9423900000000005</v>
      </c>
      <c r="J439" s="57">
        <v>5.9692100000000003</v>
      </c>
      <c r="K439" s="57">
        <v>5.9692100000000003</v>
      </c>
      <c r="L439" s="57">
        <v>5.9692100000000003</v>
      </c>
      <c r="M439" s="117"/>
      <c r="N439" s="89"/>
      <c r="O439" s="117"/>
      <c r="P439" s="117"/>
      <c r="Q439" s="117"/>
      <c r="R439" s="117"/>
      <c r="S439" s="117"/>
      <c r="T439" s="117"/>
      <c r="U439" s="117"/>
      <c r="V439" s="117"/>
      <c r="W439" s="117"/>
      <c r="X439" s="117"/>
      <c r="Y439" s="117"/>
      <c r="Z439" s="117"/>
      <c r="AA439" s="117"/>
      <c r="AB439" s="117"/>
      <c r="AC439" s="117"/>
      <c r="AD439" s="117"/>
      <c r="AE439" s="117"/>
      <c r="AF439" s="117"/>
      <c r="AG439" s="117"/>
      <c r="AH439" s="117"/>
      <c r="AI439" s="117"/>
      <c r="AJ439" s="117"/>
      <c r="AK439" s="117"/>
    </row>
    <row r="440" spans="1:37" ht="16.5" customHeight="1" x14ac:dyDescent="0.2">
      <c r="A440" s="90" t="s">
        <v>159</v>
      </c>
      <c r="B440" s="90" t="s">
        <v>158</v>
      </c>
      <c r="C440" s="97">
        <v>74.121320000000011</v>
      </c>
      <c r="D440" s="97">
        <v>73.259649999999993</v>
      </c>
      <c r="E440" s="97">
        <v>74.980620000000002</v>
      </c>
      <c r="F440" s="97">
        <v>84.509380000000007</v>
      </c>
      <c r="G440" s="97">
        <v>84.509380000000007</v>
      </c>
      <c r="H440" s="56">
        <v>86.268839999999997</v>
      </c>
      <c r="I440" s="56">
        <v>90.362449999999995</v>
      </c>
      <c r="J440" s="56">
        <v>92.351150000000004</v>
      </c>
      <c r="K440" s="56">
        <v>92.35114999999999</v>
      </c>
      <c r="L440" s="56">
        <v>92.35114999999999</v>
      </c>
      <c r="M440" s="117"/>
      <c r="N440" s="89"/>
      <c r="O440" s="117"/>
      <c r="P440" s="117"/>
      <c r="Q440" s="117"/>
      <c r="R440" s="117"/>
      <c r="S440" s="117"/>
      <c r="T440" s="117"/>
      <c r="U440" s="117"/>
      <c r="V440" s="117"/>
      <c r="W440" s="117"/>
      <c r="X440" s="117"/>
      <c r="Y440" s="117"/>
      <c r="Z440" s="117"/>
      <c r="AA440" s="117"/>
      <c r="AB440" s="117"/>
      <c r="AC440" s="117"/>
      <c r="AD440" s="117"/>
      <c r="AE440" s="117"/>
      <c r="AF440" s="117"/>
      <c r="AG440" s="117"/>
      <c r="AH440" s="117"/>
      <c r="AI440" s="117"/>
      <c r="AJ440" s="117"/>
      <c r="AK440" s="117"/>
    </row>
    <row r="441" spans="1:37" ht="14.25" x14ac:dyDescent="0.2">
      <c r="A441" s="87" t="s">
        <v>157</v>
      </c>
      <c r="B441" s="87" t="s">
        <v>156</v>
      </c>
      <c r="C441" s="98">
        <v>4.4844200000000001</v>
      </c>
      <c r="D441" s="98">
        <v>4.6749999999999998</v>
      </c>
      <c r="E441" s="98">
        <v>7.0428300000000004</v>
      </c>
      <c r="F441" s="98">
        <v>7.0428300000000004</v>
      </c>
      <c r="G441" s="98">
        <v>7.0428300000000004</v>
      </c>
      <c r="H441" s="57">
        <v>9.7141999999999999</v>
      </c>
      <c r="I441" s="57">
        <v>10.410299999999999</v>
      </c>
      <c r="J441" s="57">
        <v>10.578900000000001</v>
      </c>
      <c r="K441" s="57">
        <v>10.578899999999999</v>
      </c>
      <c r="L441" s="57">
        <v>10.578899999999999</v>
      </c>
      <c r="M441" s="117"/>
      <c r="N441" s="89"/>
      <c r="O441" s="117"/>
      <c r="P441" s="117"/>
      <c r="Q441" s="117"/>
      <c r="R441" s="117"/>
      <c r="S441" s="117"/>
      <c r="T441" s="117"/>
      <c r="U441" s="117"/>
      <c r="V441" s="117"/>
      <c r="W441" s="117"/>
      <c r="X441" s="117"/>
      <c r="Y441" s="117"/>
      <c r="Z441" s="117"/>
      <c r="AA441" s="117"/>
      <c r="AB441" s="117"/>
      <c r="AC441" s="117"/>
      <c r="AD441" s="117"/>
      <c r="AE441" s="117"/>
      <c r="AF441" s="117"/>
      <c r="AG441" s="117"/>
      <c r="AH441" s="117"/>
      <c r="AI441" s="117"/>
      <c r="AJ441" s="117"/>
      <c r="AK441" s="117"/>
    </row>
    <row r="442" spans="1:37" ht="14.25" x14ac:dyDescent="0.2">
      <c r="A442" s="90" t="s">
        <v>155</v>
      </c>
      <c r="B442" s="90" t="s">
        <v>154</v>
      </c>
      <c r="C442" s="97">
        <v>999.47818000000007</v>
      </c>
      <c r="D442" s="97">
        <v>1059.9855600000001</v>
      </c>
      <c r="E442" s="97">
        <v>1088.74038</v>
      </c>
      <c r="F442" s="97">
        <v>1088.74038</v>
      </c>
      <c r="G442" s="97">
        <v>1088.74038</v>
      </c>
      <c r="H442" s="56">
        <v>1109.3778</v>
      </c>
      <c r="I442" s="56">
        <v>1212.4609499999999</v>
      </c>
      <c r="J442" s="56">
        <v>1396.5738899999999</v>
      </c>
      <c r="K442" s="56">
        <v>1395.8738899999998</v>
      </c>
      <c r="L442" s="56">
        <v>1395.8738899999998</v>
      </c>
      <c r="M442" s="117"/>
      <c r="N442" s="89"/>
      <c r="O442" s="117"/>
      <c r="P442" s="117"/>
      <c r="Q442" s="117"/>
      <c r="R442" s="117"/>
      <c r="S442" s="117"/>
      <c r="T442" s="117"/>
      <c r="U442" s="117"/>
      <c r="V442" s="117"/>
      <c r="W442" s="117"/>
      <c r="X442" s="117"/>
      <c r="Y442" s="117"/>
      <c r="Z442" s="117"/>
      <c r="AA442" s="117"/>
      <c r="AB442" s="117"/>
      <c r="AC442" s="117"/>
      <c r="AD442" s="117"/>
      <c r="AE442" s="117"/>
      <c r="AF442" s="117"/>
      <c r="AG442" s="117"/>
      <c r="AH442" s="117"/>
      <c r="AI442" s="117"/>
      <c r="AJ442" s="117"/>
      <c r="AK442" s="117"/>
    </row>
    <row r="443" spans="1:37" ht="14.25" x14ac:dyDescent="0.2">
      <c r="A443" s="87" t="s">
        <v>153</v>
      </c>
      <c r="B443" s="87" t="s">
        <v>152</v>
      </c>
      <c r="C443" s="98">
        <v>132.04464999999999</v>
      </c>
      <c r="D443" s="98">
        <v>121.79125999999999</v>
      </c>
      <c r="E443" s="98">
        <v>110.45658999999999</v>
      </c>
      <c r="F443" s="98">
        <v>110.45658999999999</v>
      </c>
      <c r="G443" s="98">
        <v>110.45658999999999</v>
      </c>
      <c r="H443" s="57">
        <v>105.36098</v>
      </c>
      <c r="I443" s="57">
        <v>111.46849</v>
      </c>
      <c r="J443" s="57">
        <v>114.03793</v>
      </c>
      <c r="K443" s="57">
        <v>114.03792999999999</v>
      </c>
      <c r="L443" s="57">
        <v>114.03792999999999</v>
      </c>
      <c r="M443" s="117"/>
      <c r="N443" s="89"/>
      <c r="O443" s="117"/>
      <c r="P443" s="117"/>
      <c r="Q443" s="117"/>
      <c r="R443" s="117"/>
      <c r="S443" s="117"/>
      <c r="T443" s="117"/>
      <c r="U443" s="117"/>
      <c r="V443" s="117"/>
      <c r="W443" s="117"/>
      <c r="X443" s="117"/>
      <c r="Y443" s="117"/>
      <c r="Z443" s="117"/>
      <c r="AA443" s="117"/>
      <c r="AB443" s="117"/>
      <c r="AC443" s="117"/>
      <c r="AD443" s="117"/>
      <c r="AE443" s="117"/>
      <c r="AF443" s="117"/>
      <c r="AG443" s="117"/>
      <c r="AH443" s="117"/>
      <c r="AI443" s="117"/>
      <c r="AJ443" s="117"/>
      <c r="AK443" s="117"/>
    </row>
    <row r="444" spans="1:37" ht="15" thickBot="1" x14ac:dyDescent="0.25">
      <c r="A444" s="93" t="s">
        <v>151</v>
      </c>
      <c r="B444" s="93" t="s">
        <v>150</v>
      </c>
      <c r="C444" s="99">
        <v>28.39461</v>
      </c>
      <c r="D444" s="99">
        <v>28.55978</v>
      </c>
      <c r="E444" s="99">
        <v>29.351130000000001</v>
      </c>
      <c r="F444" s="99">
        <v>29.351130000000001</v>
      </c>
      <c r="G444" s="99">
        <v>29.351130000000001</v>
      </c>
      <c r="H444" s="59">
        <v>31.573640000000001</v>
      </c>
      <c r="I444" s="59">
        <v>30.476430000000001</v>
      </c>
      <c r="J444" s="59">
        <v>31.297260000000001</v>
      </c>
      <c r="K444" s="59">
        <v>31.297259999999998</v>
      </c>
      <c r="L444" s="59">
        <v>31.297259999999998</v>
      </c>
      <c r="M444" s="117"/>
      <c r="N444" s="89"/>
      <c r="O444" s="117"/>
      <c r="P444" s="117"/>
      <c r="Q444" s="117"/>
      <c r="R444" s="117"/>
      <c r="S444" s="117"/>
      <c r="T444" s="117"/>
      <c r="U444" s="117"/>
      <c r="V444" s="117"/>
      <c r="W444" s="117"/>
      <c r="X444" s="117"/>
      <c r="Y444" s="117"/>
      <c r="Z444" s="117"/>
      <c r="AA444" s="117"/>
      <c r="AB444" s="117"/>
      <c r="AC444" s="117"/>
      <c r="AD444" s="117"/>
      <c r="AE444" s="117"/>
      <c r="AF444" s="117"/>
      <c r="AG444" s="117"/>
      <c r="AH444" s="117"/>
      <c r="AI444" s="117"/>
      <c r="AJ444" s="117"/>
      <c r="AK444" s="117"/>
    </row>
    <row r="445" spans="1:37" ht="15" thickBot="1" x14ac:dyDescent="0.25">
      <c r="A445" s="49"/>
      <c r="B445" s="58" t="s">
        <v>124</v>
      </c>
      <c r="C445" s="95">
        <f t="shared" ref="C445:G445" si="43">SUM(C437:C444)</f>
        <v>1656.8151300000002</v>
      </c>
      <c r="D445" s="95">
        <f t="shared" si="43"/>
        <v>1382.3903800000001</v>
      </c>
      <c r="E445" s="95">
        <f t="shared" si="43"/>
        <v>1389.5288499999999</v>
      </c>
      <c r="F445" s="95">
        <f t="shared" si="43"/>
        <v>1389.5288499999999</v>
      </c>
      <c r="G445" s="95">
        <f t="shared" si="43"/>
        <v>1389.5288499999999</v>
      </c>
      <c r="H445" s="95">
        <f>SUM(H436:H444)</f>
        <v>1564.0876800000001</v>
      </c>
      <c r="I445" s="95">
        <f>SUM(I436:I444)</f>
        <v>1611.3853999999997</v>
      </c>
      <c r="J445" s="95">
        <f>SUM(J436:J444)</f>
        <v>1753.4857099999999</v>
      </c>
      <c r="K445" s="95">
        <f>SUM(K436:K444)</f>
        <v>1747.9724299999998</v>
      </c>
      <c r="L445" s="95">
        <f>SUM(L436:L444)</f>
        <v>1749.8832599999998</v>
      </c>
      <c r="M445" s="117"/>
      <c r="N445" s="89"/>
      <c r="O445" s="117"/>
      <c r="P445" s="117"/>
      <c r="Q445" s="117"/>
      <c r="R445" s="117"/>
      <c r="S445" s="117"/>
      <c r="T445" s="117"/>
      <c r="U445" s="117"/>
      <c r="V445" s="117"/>
      <c r="W445" s="117"/>
      <c r="X445" s="117"/>
      <c r="Y445" s="117"/>
      <c r="Z445" s="117"/>
      <c r="AA445" s="117"/>
      <c r="AB445" s="117"/>
      <c r="AC445" s="117"/>
      <c r="AD445" s="117"/>
      <c r="AE445" s="117"/>
      <c r="AF445" s="117"/>
      <c r="AG445" s="117"/>
      <c r="AH445" s="117"/>
      <c r="AI445" s="117"/>
      <c r="AJ445" s="117"/>
      <c r="AK445" s="117"/>
    </row>
    <row r="446" spans="1:37" ht="24" x14ac:dyDescent="0.2">
      <c r="A446" s="90" t="s">
        <v>149</v>
      </c>
      <c r="B446" s="90" t="s">
        <v>148</v>
      </c>
      <c r="C446" s="97"/>
      <c r="D446" s="97"/>
      <c r="E446" s="97"/>
      <c r="F446" s="97"/>
      <c r="G446" s="97"/>
      <c r="H446" s="56">
        <v>228</v>
      </c>
      <c r="I446" s="56">
        <v>388.77226000000002</v>
      </c>
      <c r="J446" s="56">
        <v>404.98052999999999</v>
      </c>
      <c r="K446" s="56">
        <v>221.3</v>
      </c>
      <c r="L446" s="56">
        <v>221.3</v>
      </c>
      <c r="M446" s="117"/>
      <c r="N446" s="89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  <c r="Y446" s="117"/>
      <c r="Z446" s="117"/>
      <c r="AA446" s="117"/>
      <c r="AB446" s="117"/>
      <c r="AC446" s="117"/>
      <c r="AD446" s="117"/>
      <c r="AE446" s="117"/>
      <c r="AF446" s="117"/>
      <c r="AG446" s="117"/>
      <c r="AH446" s="117"/>
      <c r="AI446" s="117"/>
      <c r="AJ446" s="117"/>
      <c r="AK446" s="117"/>
    </row>
    <row r="447" spans="1:37" ht="24" customHeight="1" x14ac:dyDescent="0.2">
      <c r="A447" s="87" t="s">
        <v>147</v>
      </c>
      <c r="B447" s="87" t="s">
        <v>986</v>
      </c>
      <c r="C447" s="98">
        <v>17388.239399999999</v>
      </c>
      <c r="D447" s="98">
        <v>17548.423009999999</v>
      </c>
      <c r="E447" s="98">
        <v>18266.441059999997</v>
      </c>
      <c r="F447" s="98">
        <v>18266.441059999997</v>
      </c>
      <c r="G447" s="98">
        <v>18266.441059999997</v>
      </c>
      <c r="H447" s="57">
        <v>20459.622809999997</v>
      </c>
      <c r="I447" s="57">
        <v>22238.41646</v>
      </c>
      <c r="J447" s="57">
        <v>23552.875380000001</v>
      </c>
      <c r="K447" s="57">
        <v>23552.875379999998</v>
      </c>
      <c r="L447" s="57">
        <v>23552.875379999998</v>
      </c>
      <c r="M447" s="117"/>
      <c r="N447" s="89"/>
      <c r="O447" s="117"/>
      <c r="P447" s="117"/>
      <c r="Q447" s="117"/>
      <c r="R447" s="117"/>
      <c r="S447" s="117"/>
      <c r="T447" s="117"/>
      <c r="U447" s="117"/>
      <c r="V447" s="117"/>
      <c r="W447" s="117"/>
      <c r="X447" s="117"/>
      <c r="Y447" s="117"/>
      <c r="Z447" s="117"/>
      <c r="AA447" s="117"/>
      <c r="AB447" s="117"/>
      <c r="AC447" s="117"/>
      <c r="AD447" s="117"/>
      <c r="AE447" s="117"/>
      <c r="AF447" s="117"/>
      <c r="AG447" s="117"/>
      <c r="AH447" s="117"/>
      <c r="AI447" s="117"/>
      <c r="AJ447" s="117"/>
      <c r="AK447" s="117"/>
    </row>
    <row r="448" spans="1:37" ht="24" x14ac:dyDescent="0.2">
      <c r="A448" s="90" t="s">
        <v>146</v>
      </c>
      <c r="B448" s="90" t="s">
        <v>987</v>
      </c>
      <c r="C448" s="97">
        <v>582.42999999999995</v>
      </c>
      <c r="D448" s="97">
        <v>582.42999999999995</v>
      </c>
      <c r="E448" s="97">
        <v>582.42999999999995</v>
      </c>
      <c r="F448" s="97">
        <v>582.42999999999995</v>
      </c>
      <c r="G448" s="97">
        <v>582.42999999999995</v>
      </c>
      <c r="H448" s="56">
        <v>582.42999999999995</v>
      </c>
      <c r="I448" s="56">
        <v>582.42999999999995</v>
      </c>
      <c r="J448" s="56">
        <v>582.42999999999995</v>
      </c>
      <c r="K448" s="56">
        <v>582.42999999999995</v>
      </c>
      <c r="L448" s="56">
        <v>582.42999999999995</v>
      </c>
      <c r="M448" s="117"/>
      <c r="N448" s="89"/>
      <c r="O448" s="117"/>
      <c r="P448" s="117"/>
      <c r="Q448" s="117"/>
      <c r="R448" s="117"/>
      <c r="S448" s="117"/>
      <c r="T448" s="117"/>
      <c r="U448" s="117"/>
      <c r="V448" s="117"/>
      <c r="W448" s="117"/>
      <c r="X448" s="117"/>
      <c r="Y448" s="117"/>
      <c r="Z448" s="117"/>
      <c r="AA448" s="117"/>
      <c r="AB448" s="117"/>
      <c r="AC448" s="117"/>
      <c r="AD448" s="117"/>
      <c r="AE448" s="117"/>
      <c r="AF448" s="117"/>
      <c r="AG448" s="117"/>
      <c r="AH448" s="117"/>
      <c r="AI448" s="117"/>
      <c r="AJ448" s="117"/>
      <c r="AK448" s="117"/>
    </row>
    <row r="449" spans="1:37" ht="14.25" x14ac:dyDescent="0.2">
      <c r="A449" s="87" t="s">
        <v>145</v>
      </c>
      <c r="B449" s="87" t="s">
        <v>144</v>
      </c>
      <c r="C449" s="98">
        <v>444.3</v>
      </c>
      <c r="D449" s="98">
        <f>429.55+30</f>
        <v>459.55</v>
      </c>
      <c r="E449" s="98">
        <v>685.39595999999995</v>
      </c>
      <c r="F449" s="98">
        <v>685.39595999999995</v>
      </c>
      <c r="G449" s="98">
        <v>685.39595999999995</v>
      </c>
      <c r="H449" s="57">
        <v>14604.55284</v>
      </c>
      <c r="I449" s="57">
        <v>8092.2219699999996</v>
      </c>
      <c r="J449" s="57">
        <v>895.38724000000002</v>
      </c>
      <c r="K449" s="57">
        <v>895.38724000000002</v>
      </c>
      <c r="L449" s="57">
        <v>895.38724000000002</v>
      </c>
      <c r="M449" s="117"/>
      <c r="N449" s="89"/>
      <c r="O449" s="117"/>
      <c r="P449" s="117"/>
      <c r="Q449" s="117"/>
      <c r="R449" s="117"/>
      <c r="S449" s="117"/>
      <c r="T449" s="117"/>
      <c r="U449" s="117"/>
      <c r="V449" s="117"/>
      <c r="W449" s="117"/>
      <c r="X449" s="117"/>
      <c r="Y449" s="117"/>
      <c r="Z449" s="117"/>
      <c r="AA449" s="117"/>
      <c r="AB449" s="117"/>
      <c r="AC449" s="117"/>
      <c r="AD449" s="117"/>
      <c r="AE449" s="117"/>
      <c r="AF449" s="117"/>
      <c r="AG449" s="117"/>
      <c r="AH449" s="117"/>
      <c r="AI449" s="117"/>
      <c r="AJ449" s="117"/>
      <c r="AK449" s="117"/>
    </row>
    <row r="450" spans="1:37" ht="14.25" x14ac:dyDescent="0.2">
      <c r="A450" s="90" t="s">
        <v>143</v>
      </c>
      <c r="B450" s="90" t="s">
        <v>142</v>
      </c>
      <c r="C450" s="97">
        <v>6.6370299999999993</v>
      </c>
      <c r="D450" s="97">
        <f>36.07023-30</f>
        <v>6.0702300000000022</v>
      </c>
      <c r="E450" s="97">
        <v>37.268169999999998</v>
      </c>
      <c r="F450" s="97">
        <v>37.268169999999998</v>
      </c>
      <c r="G450" s="97">
        <v>37.268169999999998</v>
      </c>
      <c r="H450" s="56">
        <v>35.398480000000006</v>
      </c>
      <c r="I450" s="56">
        <v>36.399589999999996</v>
      </c>
      <c r="J450" s="56">
        <v>58.439329999999998</v>
      </c>
      <c r="K450" s="56">
        <v>58.439329999999998</v>
      </c>
      <c r="L450" s="56">
        <v>58.439329999999998</v>
      </c>
      <c r="M450" s="117"/>
      <c r="N450" s="89"/>
      <c r="O450" s="117"/>
      <c r="P450" s="117"/>
      <c r="Q450" s="117"/>
      <c r="R450" s="117"/>
      <c r="S450" s="117"/>
      <c r="T450" s="117"/>
      <c r="U450" s="117"/>
      <c r="V450" s="117"/>
      <c r="W450" s="117"/>
      <c r="X450" s="117"/>
      <c r="Y450" s="117"/>
      <c r="Z450" s="117"/>
      <c r="AA450" s="117"/>
      <c r="AB450" s="117"/>
      <c r="AC450" s="117"/>
      <c r="AD450" s="117"/>
      <c r="AE450" s="117"/>
      <c r="AF450" s="117"/>
      <c r="AG450" s="117"/>
      <c r="AH450" s="117"/>
      <c r="AI450" s="117"/>
      <c r="AJ450" s="117"/>
      <c r="AK450" s="117"/>
    </row>
    <row r="451" spans="1:37" ht="17.25" customHeight="1" x14ac:dyDescent="0.2">
      <c r="A451" s="87" t="s">
        <v>141</v>
      </c>
      <c r="B451" s="87" t="s">
        <v>140</v>
      </c>
      <c r="C451" s="98">
        <v>16408.48345</v>
      </c>
      <c r="D451" s="98">
        <v>16149.435659999999</v>
      </c>
      <c r="E451" s="98">
        <v>16335.69116</v>
      </c>
      <c r="F451" s="98">
        <v>16335.69116</v>
      </c>
      <c r="G451" s="98">
        <v>16335.69116</v>
      </c>
      <c r="H451" s="57">
        <v>17872.73589</v>
      </c>
      <c r="I451" s="57">
        <v>19829.343920000003</v>
      </c>
      <c r="J451" s="57">
        <v>20792.575720000001</v>
      </c>
      <c r="K451" s="57">
        <v>20792.575719999997</v>
      </c>
      <c r="L451" s="57">
        <v>20792.575719999997</v>
      </c>
      <c r="M451" s="117"/>
      <c r="N451" s="89"/>
      <c r="O451" s="117"/>
      <c r="P451" s="117"/>
      <c r="Q451" s="117"/>
      <c r="R451" s="117"/>
      <c r="S451" s="117"/>
      <c r="T451" s="117"/>
      <c r="U451" s="117"/>
      <c r="V451" s="117"/>
      <c r="W451" s="117"/>
      <c r="X451" s="117"/>
      <c r="Y451" s="117"/>
      <c r="Z451" s="117"/>
      <c r="AA451" s="117"/>
      <c r="AB451" s="117"/>
      <c r="AC451" s="117"/>
      <c r="AD451" s="117"/>
      <c r="AE451" s="117"/>
      <c r="AF451" s="117"/>
      <c r="AG451" s="117"/>
      <c r="AH451" s="117"/>
      <c r="AI451" s="117"/>
      <c r="AJ451" s="117"/>
      <c r="AK451" s="117"/>
    </row>
    <row r="452" spans="1:37" ht="14.25" x14ac:dyDescent="0.2">
      <c r="A452" s="90" t="s">
        <v>139</v>
      </c>
      <c r="B452" s="90" t="s">
        <v>138</v>
      </c>
      <c r="C452" s="97">
        <v>228.35157000000001</v>
      </c>
      <c r="D452" s="97">
        <v>226.89816999999999</v>
      </c>
      <c r="E452" s="97">
        <v>218.90157000000002</v>
      </c>
      <c r="F452" s="97">
        <v>218.90157000000002</v>
      </c>
      <c r="G452" s="97">
        <v>218.90157000000002</v>
      </c>
      <c r="H452" s="56">
        <v>244.57369</v>
      </c>
      <c r="I452" s="56">
        <v>1517.48279</v>
      </c>
      <c r="J452" s="56">
        <v>2127.7122899999999</v>
      </c>
      <c r="K452" s="56">
        <v>2127.7122899999999</v>
      </c>
      <c r="L452" s="56">
        <v>2127.7122899999999</v>
      </c>
      <c r="M452" s="117"/>
      <c r="N452" s="89"/>
      <c r="O452" s="117"/>
      <c r="P452" s="117"/>
      <c r="Q452" s="117"/>
      <c r="R452" s="117"/>
      <c r="S452" s="117"/>
      <c r="T452" s="117"/>
      <c r="U452" s="117"/>
      <c r="V452" s="117"/>
      <c r="W452" s="117"/>
      <c r="X452" s="117"/>
      <c r="Y452" s="117"/>
      <c r="Z452" s="117"/>
      <c r="AA452" s="117"/>
      <c r="AB452" s="117"/>
      <c r="AC452" s="117"/>
      <c r="AD452" s="117"/>
      <c r="AE452" s="117"/>
      <c r="AF452" s="117"/>
      <c r="AG452" s="117"/>
      <c r="AH452" s="117"/>
      <c r="AI452" s="117"/>
      <c r="AJ452" s="117"/>
      <c r="AK452" s="117"/>
    </row>
    <row r="453" spans="1:37" ht="14.25" x14ac:dyDescent="0.2">
      <c r="A453" s="87" t="s">
        <v>137</v>
      </c>
      <c r="B453" s="87" t="s">
        <v>136</v>
      </c>
      <c r="C453" s="98">
        <v>13446.1</v>
      </c>
      <c r="D453" s="98">
        <v>12924.704</v>
      </c>
      <c r="E453" s="98">
        <v>13003.273999999999</v>
      </c>
      <c r="F453" s="98">
        <v>13003.273999999999</v>
      </c>
      <c r="G453" s="98">
        <v>13003.273999999999</v>
      </c>
      <c r="H453" s="57">
        <v>16205.35</v>
      </c>
      <c r="I453" s="57">
        <v>17797.851059999997</v>
      </c>
      <c r="J453" s="57">
        <v>17778.849999999999</v>
      </c>
      <c r="K453" s="57">
        <v>17778.849999999999</v>
      </c>
      <c r="L453" s="57">
        <v>17778.849999999999</v>
      </c>
      <c r="M453" s="117"/>
      <c r="N453" s="89"/>
      <c r="O453" s="117"/>
      <c r="P453" s="117"/>
      <c r="Q453" s="117"/>
      <c r="R453" s="117"/>
      <c r="S453" s="117"/>
      <c r="T453" s="117"/>
      <c r="U453" s="117"/>
      <c r="V453" s="117"/>
      <c r="W453" s="117"/>
      <c r="X453" s="117"/>
      <c r="Y453" s="117"/>
      <c r="Z453" s="117"/>
      <c r="AA453" s="117"/>
      <c r="AB453" s="117"/>
      <c r="AC453" s="117"/>
      <c r="AD453" s="117"/>
      <c r="AE453" s="117"/>
      <c r="AF453" s="117"/>
      <c r="AG453" s="117"/>
      <c r="AH453" s="117"/>
      <c r="AI453" s="117"/>
      <c r="AJ453" s="117"/>
      <c r="AK453" s="117"/>
    </row>
    <row r="454" spans="1:37" ht="24.75" thickBot="1" x14ac:dyDescent="0.25">
      <c r="A454" s="93" t="s">
        <v>135</v>
      </c>
      <c r="B454" s="93" t="s">
        <v>988</v>
      </c>
      <c r="C454" s="99">
        <v>311.50099999999998</v>
      </c>
      <c r="D454" s="99">
        <v>325</v>
      </c>
      <c r="E454" s="99">
        <v>381</v>
      </c>
      <c r="F454" s="99">
        <v>381</v>
      </c>
      <c r="G454" s="99">
        <v>381</v>
      </c>
      <c r="H454" s="59">
        <v>337.5</v>
      </c>
      <c r="I454" s="59">
        <v>245</v>
      </c>
      <c r="J454" s="59">
        <v>264</v>
      </c>
      <c r="K454" s="59">
        <v>264</v>
      </c>
      <c r="L454" s="59">
        <v>264</v>
      </c>
      <c r="M454" s="117"/>
      <c r="N454" s="89"/>
      <c r="O454" s="117"/>
      <c r="P454" s="117"/>
      <c r="Q454" s="117"/>
      <c r="R454" s="117"/>
      <c r="S454" s="117"/>
      <c r="T454" s="117"/>
      <c r="U454" s="117"/>
      <c r="V454" s="117"/>
      <c r="W454" s="117"/>
      <c r="X454" s="117"/>
      <c r="Y454" s="117"/>
      <c r="Z454" s="117"/>
      <c r="AA454" s="117"/>
      <c r="AB454" s="117"/>
      <c r="AC454" s="117"/>
      <c r="AD454" s="117"/>
      <c r="AE454" s="117"/>
      <c r="AF454" s="117"/>
      <c r="AG454" s="117"/>
      <c r="AH454" s="117"/>
      <c r="AI454" s="117"/>
      <c r="AJ454" s="117"/>
      <c r="AK454" s="117"/>
    </row>
    <row r="455" spans="1:37" ht="20.25" customHeight="1" thickBot="1" x14ac:dyDescent="0.25">
      <c r="A455" s="49"/>
      <c r="B455" s="58" t="s">
        <v>125</v>
      </c>
      <c r="C455" s="95">
        <f t="shared" ref="C455:G455" si="44">SUM(C447:C454)</f>
        <v>48816.042449999994</v>
      </c>
      <c r="D455" s="95">
        <f t="shared" si="44"/>
        <v>48222.511069999993</v>
      </c>
      <c r="E455" s="95">
        <f t="shared" si="44"/>
        <v>49510.401919999997</v>
      </c>
      <c r="F455" s="95">
        <f t="shared" si="44"/>
        <v>49510.401919999997</v>
      </c>
      <c r="G455" s="95">
        <f t="shared" si="44"/>
        <v>49510.401919999997</v>
      </c>
      <c r="H455" s="95">
        <f>SUM(H446:H454)</f>
        <v>70570.163709999993</v>
      </c>
      <c r="I455" s="95">
        <f>SUM(I446:I454)</f>
        <v>70727.918050000007</v>
      </c>
      <c r="J455" s="95">
        <f>SUM(J446:J454)</f>
        <v>66457.250490000006</v>
      </c>
      <c r="K455" s="95">
        <f>SUM(K446:K454)</f>
        <v>66273.569959999993</v>
      </c>
      <c r="L455" s="95">
        <f>SUM(L446:L454)</f>
        <v>66273.569959999993</v>
      </c>
      <c r="M455" s="117"/>
      <c r="N455" s="89"/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  <c r="Z455" s="117"/>
      <c r="AA455" s="117"/>
      <c r="AB455" s="117"/>
      <c r="AC455" s="117"/>
      <c r="AD455" s="117"/>
      <c r="AE455" s="117"/>
      <c r="AF455" s="117"/>
      <c r="AG455" s="117"/>
      <c r="AH455" s="117"/>
      <c r="AI455" s="117"/>
      <c r="AJ455" s="117"/>
      <c r="AK455" s="117"/>
    </row>
    <row r="456" spans="1:37" ht="15.75" customHeight="1" x14ac:dyDescent="0.2">
      <c r="A456" s="90" t="s">
        <v>134</v>
      </c>
      <c r="B456" s="90" t="s">
        <v>133</v>
      </c>
      <c r="C456" s="97">
        <v>33354.987000000001</v>
      </c>
      <c r="D456" s="97">
        <v>31883.749</v>
      </c>
      <c r="E456" s="97">
        <v>31123.521769999999</v>
      </c>
      <c r="F456" s="97">
        <v>31123.521769999999</v>
      </c>
      <c r="G456" s="97">
        <v>31123.521769999999</v>
      </c>
      <c r="H456" s="56">
        <v>31618.917089999999</v>
      </c>
      <c r="I456" s="56">
        <v>30118.917089999999</v>
      </c>
      <c r="J456" s="56">
        <v>31216.542089999999</v>
      </c>
      <c r="K456" s="56">
        <v>31216.542089999999</v>
      </c>
      <c r="L456" s="56">
        <v>31216.542089999999</v>
      </c>
      <c r="M456" s="117"/>
      <c r="N456" s="89"/>
      <c r="O456" s="117"/>
      <c r="P456" s="117"/>
      <c r="Q456" s="117"/>
      <c r="R456" s="117"/>
      <c r="S456" s="117"/>
      <c r="T456" s="117"/>
      <c r="U456" s="117"/>
      <c r="V456" s="117"/>
      <c r="W456" s="117"/>
      <c r="X456" s="117"/>
      <c r="Y456" s="117"/>
      <c r="Z456" s="117"/>
      <c r="AA456" s="117"/>
      <c r="AB456" s="117"/>
      <c r="AC456" s="117"/>
      <c r="AD456" s="117"/>
      <c r="AE456" s="117"/>
      <c r="AF456" s="117"/>
      <c r="AG456" s="117"/>
      <c r="AH456" s="117"/>
      <c r="AI456" s="117"/>
      <c r="AJ456" s="117"/>
      <c r="AK456" s="117"/>
    </row>
    <row r="457" spans="1:37" ht="15.75" customHeight="1" thickBot="1" x14ac:dyDescent="0.25">
      <c r="A457" s="87" t="s">
        <v>132</v>
      </c>
      <c r="B457" s="102" t="s">
        <v>131</v>
      </c>
      <c r="C457" s="103">
        <v>135.01300000000001</v>
      </c>
      <c r="D457" s="103">
        <v>287.25099999999998</v>
      </c>
      <c r="E457" s="103">
        <v>423.96199999999999</v>
      </c>
      <c r="F457" s="103">
        <v>423.96199999999999</v>
      </c>
      <c r="G457" s="103">
        <v>423.96199999999999</v>
      </c>
      <c r="H457" s="60">
        <v>56.186999999999998</v>
      </c>
      <c r="I457" s="60">
        <v>56.186999999999998</v>
      </c>
      <c r="J457" s="60">
        <v>58.561999999999998</v>
      </c>
      <c r="K457" s="60">
        <v>58.561999999999998</v>
      </c>
      <c r="L457" s="60">
        <v>58.561999999999998</v>
      </c>
      <c r="M457" s="117"/>
      <c r="N457" s="89"/>
      <c r="O457" s="117"/>
      <c r="P457" s="117"/>
      <c r="Q457" s="117"/>
      <c r="R457" s="117"/>
      <c r="S457" s="117"/>
      <c r="T457" s="117"/>
      <c r="U457" s="117"/>
      <c r="V457" s="117"/>
      <c r="W457" s="117"/>
      <c r="X457" s="117"/>
      <c r="Y457" s="117"/>
      <c r="Z457" s="117"/>
      <c r="AA457" s="117"/>
      <c r="AB457" s="117"/>
      <c r="AC457" s="117"/>
      <c r="AD457" s="117"/>
      <c r="AE457" s="117"/>
      <c r="AF457" s="117"/>
      <c r="AG457" s="117"/>
      <c r="AH457" s="117"/>
      <c r="AI457" s="117"/>
      <c r="AJ457" s="117"/>
      <c r="AK457" s="117"/>
    </row>
    <row r="458" spans="1:37" ht="15.75" customHeight="1" thickBot="1" x14ac:dyDescent="0.25">
      <c r="A458" s="49"/>
      <c r="B458" s="58" t="s">
        <v>89</v>
      </c>
      <c r="C458" s="95">
        <f t="shared" ref="C458:I458" si="45">SUM(C456:C457)</f>
        <v>33490</v>
      </c>
      <c r="D458" s="95">
        <f t="shared" si="45"/>
        <v>32171</v>
      </c>
      <c r="E458" s="95">
        <f t="shared" si="45"/>
        <v>31547.483769999999</v>
      </c>
      <c r="F458" s="95">
        <f t="shared" ref="F458" si="46">SUM(F456:F457)</f>
        <v>31547.483769999999</v>
      </c>
      <c r="G458" s="95">
        <f t="shared" si="45"/>
        <v>31547.483769999999</v>
      </c>
      <c r="H458" s="95">
        <f t="shared" si="45"/>
        <v>31675.104090000001</v>
      </c>
      <c r="I458" s="95">
        <f t="shared" si="45"/>
        <v>30175.104090000001</v>
      </c>
      <c r="J458" s="95">
        <f t="shared" ref="J458:K458" si="47">SUM(J456:J457)</f>
        <v>31275.104090000001</v>
      </c>
      <c r="K458" s="95">
        <f t="shared" si="47"/>
        <v>31275.104090000001</v>
      </c>
      <c r="L458" s="95">
        <f t="shared" ref="L458" si="48">SUM(L456:L457)</f>
        <v>31275.104090000001</v>
      </c>
      <c r="M458" s="117"/>
      <c r="N458" s="89"/>
      <c r="O458" s="117"/>
      <c r="P458" s="117"/>
      <c r="Q458" s="117"/>
      <c r="R458" s="117"/>
      <c r="S458" s="117"/>
      <c r="T458" s="117"/>
      <c r="U458" s="117"/>
      <c r="V458" s="117"/>
      <c r="W458" s="117"/>
      <c r="X458" s="117"/>
      <c r="Y458" s="117"/>
      <c r="Z458" s="117"/>
      <c r="AA458" s="117"/>
      <c r="AB458" s="117"/>
      <c r="AC458" s="117"/>
      <c r="AD458" s="117"/>
      <c r="AE458" s="117"/>
      <c r="AF458" s="117"/>
      <c r="AG458" s="117"/>
      <c r="AH458" s="117"/>
      <c r="AI458" s="117"/>
      <c r="AJ458" s="117"/>
      <c r="AK458" s="117"/>
    </row>
    <row r="459" spans="1:37" ht="15.75" customHeight="1" thickBot="1" x14ac:dyDescent="0.25">
      <c r="A459" s="49"/>
      <c r="B459" s="58" t="s">
        <v>88</v>
      </c>
      <c r="C459" s="95">
        <f t="shared" ref="C459:G459" si="49">+C16+C26+C39+C52+C61+C68+C98+C111+C113+C122+C131+C155+C180+C205+C230+C258+C273+C278+C319+C368+C393+C404+C435+C445+C455+C458</f>
        <v>351856.29476000008</v>
      </c>
      <c r="D459" s="95">
        <f t="shared" si="49"/>
        <v>355111.17920999986</v>
      </c>
      <c r="E459" s="95">
        <f t="shared" si="49"/>
        <v>368369.02785999997</v>
      </c>
      <c r="F459" s="95">
        <f t="shared" si="49"/>
        <v>368322.77035000001</v>
      </c>
      <c r="G459" s="95">
        <f t="shared" si="49"/>
        <v>368322.77035000001</v>
      </c>
      <c r="H459" s="95">
        <f>+H16+H26+H39+H52+H61+H68+H98+H111+H113+H122+H126+H131+H155+H180+H205+H230+H258+H273+H278+H319+H368+H393+H404+H435+H445+H455+H458</f>
        <v>456073.23741</v>
      </c>
      <c r="I459" s="95">
        <f>+I16+I26+I39+I52+I61+I68+I98+I111+I113+I122+I126+I131+I155+I180+I205+I230+I258+I273+I278+I319+I368+I393+I404+I435+I445+I455+I458</f>
        <v>458969.56759000005</v>
      </c>
      <c r="J459" s="95">
        <f>+J16+J26+J39+J52+J61+J68+J98+J111+J113+J122+J126+J131+J155+J180+J205+J230+J258+J273+J278+J319+J368+J393+J404+J435+J445+J455+J458</f>
        <v>485985.81220000004</v>
      </c>
      <c r="K459" s="95">
        <f>+K16+K26+K39+K52+K61+K68+K98+K111+K113+K122+K126+K131+K155+K180+K205+K230+K258+K273+K278+K319+K368+K393+K404+K435+K445+K455+K458</f>
        <v>480625.53020999988</v>
      </c>
      <c r="L459" s="95">
        <f>+L16+L26+L39+L52+L61+L68+L98+L111+L113+L122+L126+L131+L155+L180+L205+L230+L258+L273+L278+L319+L368+L393+L404+L435+L445+L455+L458</f>
        <v>480625.53021</v>
      </c>
      <c r="M459" s="117"/>
      <c r="N459" s="89"/>
      <c r="O459" s="117"/>
      <c r="P459" s="117"/>
      <c r="Q459" s="117"/>
      <c r="R459" s="117"/>
      <c r="S459" s="117"/>
      <c r="T459" s="117"/>
      <c r="U459" s="117"/>
      <c r="V459" s="117"/>
      <c r="W459" s="117"/>
      <c r="X459" s="117"/>
      <c r="Y459" s="117"/>
      <c r="Z459" s="117"/>
      <c r="AA459" s="117"/>
      <c r="AB459" s="117"/>
      <c r="AC459" s="117"/>
      <c r="AD459" s="117"/>
      <c r="AE459" s="117"/>
      <c r="AF459" s="117"/>
      <c r="AG459" s="117"/>
      <c r="AH459" s="117"/>
      <c r="AI459" s="117"/>
      <c r="AJ459" s="117"/>
      <c r="AK459" s="117"/>
    </row>
    <row r="460" spans="1:37" s="15" customFormat="1" ht="19.149999999999999" customHeight="1" x14ac:dyDescent="0.25">
      <c r="A460" s="9"/>
    </row>
    <row r="461" spans="1:37" s="15" customFormat="1" ht="19.149999999999999" customHeight="1" x14ac:dyDescent="0.25">
      <c r="A461" s="9"/>
    </row>
    <row r="462" spans="1:37" s="69" customFormat="1" x14ac:dyDescent="0.2">
      <c r="A462" s="17" t="s">
        <v>27</v>
      </c>
    </row>
    <row r="463" spans="1:37" s="69" customFormat="1" x14ac:dyDescent="0.2">
      <c r="A463" s="73" t="s">
        <v>39</v>
      </c>
    </row>
    <row r="464" spans="1:37" ht="15.75" customHeight="1" x14ac:dyDescent="0.2">
      <c r="A464" s="123"/>
      <c r="B464" s="124"/>
      <c r="C464" s="117"/>
      <c r="D464" s="89"/>
      <c r="E464" s="89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  <c r="T464" s="117"/>
      <c r="U464" s="117"/>
      <c r="V464" s="117"/>
      <c r="W464" s="117"/>
      <c r="X464" s="117"/>
      <c r="Y464" s="117"/>
      <c r="Z464" s="117"/>
      <c r="AA464" s="117"/>
      <c r="AB464" s="117"/>
      <c r="AC464" s="117"/>
      <c r="AD464" s="117"/>
      <c r="AE464" s="117"/>
      <c r="AF464" s="117"/>
      <c r="AG464" s="117"/>
      <c r="AH464" s="117"/>
      <c r="AI464" s="117"/>
      <c r="AJ464" s="117"/>
      <c r="AK464" s="117"/>
    </row>
    <row r="465" spans="1:37" ht="15.75" customHeight="1" x14ac:dyDescent="0.2">
      <c r="A465" s="123"/>
      <c r="B465" s="125"/>
      <c r="C465" s="117"/>
      <c r="D465" s="89"/>
      <c r="E465" s="89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  <c r="T465" s="117"/>
      <c r="U465" s="117"/>
      <c r="V465" s="117"/>
      <c r="W465" s="117"/>
      <c r="X465" s="117"/>
      <c r="Y465" s="117"/>
      <c r="Z465" s="117"/>
      <c r="AA465" s="117"/>
      <c r="AB465" s="117"/>
      <c r="AC465" s="117"/>
      <c r="AD465" s="117"/>
      <c r="AE465" s="117"/>
      <c r="AF465" s="117"/>
      <c r="AG465" s="117"/>
      <c r="AH465" s="117"/>
      <c r="AI465" s="117"/>
      <c r="AJ465" s="117"/>
      <c r="AK465" s="117"/>
    </row>
    <row r="466" spans="1:37" ht="15.75" customHeight="1" x14ac:dyDescent="0.2">
      <c r="A466" s="123"/>
      <c r="B466" s="126"/>
      <c r="C466" s="117"/>
      <c r="D466" s="89"/>
      <c r="E466" s="89"/>
      <c r="F466" s="114"/>
      <c r="G466" s="114"/>
      <c r="H466" s="114"/>
      <c r="I466" s="114"/>
      <c r="J466" s="114"/>
      <c r="K466" s="114"/>
      <c r="L466" s="114"/>
      <c r="M466" s="117"/>
      <c r="N466" s="117"/>
      <c r="O466" s="117"/>
      <c r="P466" s="117"/>
      <c r="Q466" s="117"/>
      <c r="R466" s="117"/>
      <c r="S466" s="117"/>
      <c r="T466" s="117"/>
      <c r="U466" s="117"/>
      <c r="V466" s="117"/>
      <c r="W466" s="117"/>
      <c r="X466" s="117"/>
      <c r="Y466" s="117"/>
      <c r="Z466" s="117"/>
      <c r="AA466" s="117"/>
      <c r="AB466" s="117"/>
      <c r="AC466" s="117"/>
      <c r="AD466" s="117"/>
      <c r="AE466" s="117"/>
      <c r="AF466" s="117"/>
      <c r="AG466" s="117"/>
      <c r="AH466" s="117"/>
      <c r="AI466" s="117"/>
      <c r="AJ466" s="117"/>
      <c r="AK466" s="117"/>
    </row>
    <row r="467" spans="1:37" ht="15.75" customHeight="1" x14ac:dyDescent="0.2">
      <c r="A467" s="123"/>
      <c r="B467" s="127"/>
      <c r="C467" s="114"/>
      <c r="D467" s="89"/>
      <c r="E467" s="89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  <c r="T467" s="117"/>
      <c r="U467" s="117"/>
      <c r="V467" s="117"/>
      <c r="W467" s="117"/>
      <c r="X467" s="117"/>
      <c r="Y467" s="117"/>
      <c r="Z467" s="117"/>
      <c r="AA467" s="117"/>
      <c r="AB467" s="117"/>
      <c r="AC467" s="117"/>
      <c r="AD467" s="117"/>
      <c r="AE467" s="117"/>
      <c r="AF467" s="117"/>
      <c r="AG467" s="117"/>
      <c r="AH467" s="117"/>
      <c r="AI467" s="117"/>
      <c r="AJ467" s="117"/>
      <c r="AK467" s="117"/>
    </row>
    <row r="468" spans="1:37" ht="15.75" customHeight="1" x14ac:dyDescent="0.2">
      <c r="A468" s="123"/>
      <c r="B468" s="125"/>
      <c r="C468" s="117"/>
      <c r="D468" s="89"/>
      <c r="E468" s="89"/>
      <c r="F468" s="89"/>
      <c r="G468" s="89"/>
      <c r="H468" s="89"/>
      <c r="I468" s="89"/>
      <c r="J468" s="89"/>
      <c r="K468" s="89"/>
      <c r="L468" s="89"/>
      <c r="M468" s="117"/>
      <c r="N468" s="117"/>
      <c r="O468" s="117"/>
      <c r="P468" s="117"/>
      <c r="Q468" s="117"/>
      <c r="R468" s="117"/>
      <c r="S468" s="117"/>
      <c r="T468" s="117"/>
      <c r="U468" s="117"/>
      <c r="V468" s="117"/>
      <c r="W468" s="117"/>
      <c r="X468" s="117"/>
      <c r="Y468" s="117"/>
      <c r="Z468" s="117"/>
      <c r="AA468" s="117"/>
      <c r="AB468" s="117"/>
      <c r="AC468" s="117"/>
      <c r="AD468" s="117"/>
      <c r="AE468" s="117"/>
      <c r="AF468" s="117"/>
      <c r="AG468" s="117"/>
      <c r="AH468" s="117"/>
      <c r="AI468" s="117"/>
      <c r="AJ468" s="117"/>
      <c r="AK468" s="117"/>
    </row>
    <row r="469" spans="1:37" ht="15.75" customHeight="1" x14ac:dyDescent="0.2">
      <c r="A469" s="123"/>
      <c r="B469" s="125"/>
      <c r="C469" s="117"/>
      <c r="D469" s="89"/>
      <c r="E469" s="89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  <c r="S469" s="117"/>
      <c r="T469" s="117"/>
      <c r="U469" s="117"/>
      <c r="V469" s="117"/>
      <c r="W469" s="117"/>
      <c r="X469" s="117"/>
      <c r="Y469" s="117"/>
      <c r="Z469" s="117"/>
      <c r="AA469" s="117"/>
      <c r="AB469" s="117"/>
      <c r="AC469" s="117"/>
      <c r="AD469" s="117"/>
      <c r="AE469" s="117"/>
      <c r="AF469" s="117"/>
      <c r="AG469" s="117"/>
      <c r="AH469" s="117"/>
      <c r="AI469" s="117"/>
      <c r="AJ469" s="117"/>
      <c r="AK469" s="117"/>
    </row>
    <row r="470" spans="1:37" ht="15.75" customHeight="1" x14ac:dyDescent="0.2">
      <c r="A470" s="123"/>
      <c r="B470" s="126"/>
      <c r="C470" s="117"/>
      <c r="D470" s="89"/>
      <c r="E470" s="89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17"/>
      <c r="V470" s="117"/>
      <c r="W470" s="117"/>
      <c r="X470" s="117"/>
      <c r="Y470" s="117"/>
      <c r="Z470" s="117"/>
      <c r="AA470" s="117"/>
      <c r="AB470" s="117"/>
      <c r="AC470" s="117"/>
      <c r="AD470" s="117"/>
      <c r="AE470" s="117"/>
      <c r="AF470" s="117"/>
      <c r="AG470" s="117"/>
      <c r="AH470" s="117"/>
      <c r="AI470" s="117"/>
      <c r="AJ470" s="117"/>
      <c r="AK470" s="117"/>
    </row>
    <row r="471" spans="1:37" ht="15.75" customHeight="1" x14ac:dyDescent="0.2">
      <c r="A471" s="123"/>
      <c r="B471" s="127"/>
      <c r="C471" s="114"/>
      <c r="D471" s="89"/>
      <c r="E471" s="89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  <c r="T471" s="117"/>
      <c r="U471" s="117"/>
      <c r="V471" s="117"/>
      <c r="W471" s="117"/>
      <c r="X471" s="117"/>
      <c r="Y471" s="117"/>
      <c r="Z471" s="117"/>
      <c r="AA471" s="117"/>
      <c r="AB471" s="117"/>
      <c r="AC471" s="117"/>
      <c r="AD471" s="117"/>
      <c r="AE471" s="117"/>
      <c r="AF471" s="117"/>
      <c r="AG471" s="117"/>
      <c r="AH471" s="117"/>
      <c r="AI471" s="117"/>
      <c r="AJ471" s="117"/>
      <c r="AK471" s="117"/>
    </row>
    <row r="472" spans="1:37" ht="15.75" customHeight="1" x14ac:dyDescent="0.2">
      <c r="A472" s="123"/>
      <c r="B472" s="127"/>
      <c r="C472" s="89"/>
      <c r="D472" s="89"/>
      <c r="E472" s="89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17"/>
      <c r="V472" s="117"/>
      <c r="W472" s="117"/>
      <c r="X472" s="117"/>
      <c r="Y472" s="117"/>
      <c r="Z472" s="117"/>
      <c r="AA472" s="117"/>
      <c r="AB472" s="117"/>
      <c r="AC472" s="117"/>
      <c r="AD472" s="117"/>
      <c r="AE472" s="117"/>
      <c r="AF472" s="117"/>
      <c r="AG472" s="117"/>
      <c r="AH472" s="117"/>
      <c r="AI472" s="117"/>
      <c r="AJ472" s="117"/>
      <c r="AK472" s="117"/>
    </row>
    <row r="473" spans="1:37" ht="15.75" customHeight="1" x14ac:dyDescent="0.2">
      <c r="A473" s="123"/>
      <c r="B473" s="117"/>
      <c r="C473" s="117"/>
      <c r="D473" s="89"/>
      <c r="E473" s="89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  <c r="S473" s="117"/>
      <c r="T473" s="117"/>
      <c r="U473" s="117"/>
      <c r="V473" s="117"/>
      <c r="W473" s="117"/>
      <c r="X473" s="117"/>
      <c r="Y473" s="117"/>
      <c r="Z473" s="117"/>
      <c r="AA473" s="117"/>
      <c r="AB473" s="117"/>
      <c r="AC473" s="117"/>
      <c r="AD473" s="117"/>
      <c r="AE473" s="117"/>
      <c r="AF473" s="117"/>
      <c r="AG473" s="117"/>
      <c r="AH473" s="117"/>
      <c r="AI473" s="117"/>
      <c r="AJ473" s="117"/>
      <c r="AK473" s="117"/>
    </row>
    <row r="474" spans="1:37" ht="15.75" customHeight="1" x14ac:dyDescent="0.2">
      <c r="A474" s="123"/>
      <c r="B474" s="128"/>
      <c r="C474" s="117"/>
      <c r="D474" s="89"/>
      <c r="E474" s="89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  <c r="T474" s="117"/>
      <c r="U474" s="117"/>
      <c r="V474" s="117"/>
      <c r="W474" s="117"/>
      <c r="X474" s="117"/>
      <c r="Y474" s="117"/>
      <c r="Z474" s="117"/>
      <c r="AA474" s="117"/>
      <c r="AB474" s="117"/>
      <c r="AC474" s="117"/>
      <c r="AD474" s="117"/>
      <c r="AE474" s="117"/>
      <c r="AF474" s="117"/>
      <c r="AG474" s="117"/>
      <c r="AH474" s="117"/>
      <c r="AI474" s="117"/>
      <c r="AJ474" s="117"/>
      <c r="AK474" s="117"/>
    </row>
    <row r="475" spans="1:37" ht="15.75" customHeight="1" x14ac:dyDescent="0.2">
      <c r="A475" s="123"/>
      <c r="B475" s="129"/>
      <c r="C475" s="117"/>
      <c r="D475" s="89"/>
      <c r="E475" s="89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  <c r="S475" s="117"/>
      <c r="T475" s="117"/>
      <c r="U475" s="117"/>
      <c r="V475" s="117"/>
      <c r="W475" s="117"/>
      <c r="X475" s="117"/>
      <c r="Y475" s="117"/>
      <c r="Z475" s="117"/>
      <c r="AA475" s="117"/>
      <c r="AB475" s="117"/>
      <c r="AC475" s="117"/>
      <c r="AD475" s="117"/>
      <c r="AE475" s="117"/>
      <c r="AF475" s="117"/>
      <c r="AG475" s="117"/>
      <c r="AH475" s="117"/>
      <c r="AI475" s="117"/>
      <c r="AJ475" s="117"/>
      <c r="AK475" s="117"/>
    </row>
    <row r="476" spans="1:37" ht="15.75" customHeight="1" x14ac:dyDescent="0.2">
      <c r="A476" s="123"/>
      <c r="B476" s="129"/>
      <c r="C476" s="117"/>
      <c r="D476" s="89"/>
      <c r="E476" s="89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  <c r="T476" s="117"/>
      <c r="U476" s="117"/>
      <c r="V476" s="117"/>
      <c r="W476" s="117"/>
      <c r="X476" s="117"/>
      <c r="Y476" s="117"/>
      <c r="Z476" s="117"/>
      <c r="AA476" s="117"/>
      <c r="AB476" s="117"/>
      <c r="AC476" s="117"/>
      <c r="AD476" s="117"/>
      <c r="AE476" s="117"/>
      <c r="AF476" s="117"/>
      <c r="AG476" s="117"/>
      <c r="AH476" s="117"/>
      <c r="AI476" s="117"/>
      <c r="AJ476" s="117"/>
      <c r="AK476" s="117"/>
    </row>
    <row r="477" spans="1:37" ht="15.75" customHeight="1" x14ac:dyDescent="0.2">
      <c r="A477" s="123"/>
      <c r="B477" s="129"/>
      <c r="C477" s="117"/>
      <c r="D477" s="89"/>
      <c r="E477" s="89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  <c r="T477" s="117"/>
      <c r="U477" s="117"/>
      <c r="V477" s="117"/>
      <c r="W477" s="117"/>
      <c r="X477" s="117"/>
      <c r="Y477" s="117"/>
      <c r="Z477" s="117"/>
      <c r="AA477" s="117"/>
      <c r="AB477" s="117"/>
      <c r="AC477" s="117"/>
      <c r="AD477" s="117"/>
      <c r="AE477" s="117"/>
      <c r="AF477" s="117"/>
      <c r="AG477" s="117"/>
      <c r="AH477" s="117"/>
      <c r="AI477" s="117"/>
      <c r="AJ477" s="117"/>
      <c r="AK477" s="117"/>
    </row>
    <row r="478" spans="1:37" ht="15.75" customHeight="1" x14ac:dyDescent="0.2">
      <c r="A478" s="123"/>
      <c r="B478" s="129"/>
      <c r="C478" s="117"/>
      <c r="D478" s="89"/>
      <c r="E478" s="89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  <c r="T478" s="117"/>
      <c r="U478" s="117"/>
      <c r="V478" s="117"/>
      <c r="W478" s="117"/>
      <c r="X478" s="117"/>
      <c r="Y478" s="117"/>
      <c r="Z478" s="117"/>
      <c r="AA478" s="117"/>
      <c r="AB478" s="117"/>
      <c r="AC478" s="117"/>
      <c r="AD478" s="117"/>
      <c r="AE478" s="117"/>
      <c r="AF478" s="117"/>
      <c r="AG478" s="117"/>
      <c r="AH478" s="117"/>
      <c r="AI478" s="117"/>
      <c r="AJ478" s="117"/>
      <c r="AK478" s="117"/>
    </row>
    <row r="479" spans="1:37" ht="15.75" customHeight="1" x14ac:dyDescent="0.2">
      <c r="A479" s="123"/>
      <c r="B479" s="117"/>
      <c r="C479" s="117"/>
      <c r="D479" s="89"/>
      <c r="E479" s="89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T479" s="117"/>
      <c r="U479" s="117"/>
      <c r="V479" s="117"/>
      <c r="W479" s="117"/>
      <c r="X479" s="117"/>
      <c r="Y479" s="117"/>
      <c r="Z479" s="117"/>
      <c r="AA479" s="117"/>
      <c r="AB479" s="117"/>
      <c r="AC479" s="117"/>
      <c r="AD479" s="117"/>
      <c r="AE479" s="117"/>
      <c r="AF479" s="117"/>
      <c r="AG479" s="117"/>
      <c r="AH479" s="117"/>
      <c r="AI479" s="117"/>
      <c r="AJ479" s="117"/>
      <c r="AK479" s="117"/>
    </row>
    <row r="480" spans="1:37" ht="15.75" customHeight="1" x14ac:dyDescent="0.2">
      <c r="A480" s="123"/>
      <c r="B480" s="117"/>
      <c r="C480" s="117"/>
      <c r="D480" s="89"/>
      <c r="E480" s="89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  <c r="T480" s="117"/>
      <c r="U480" s="117"/>
      <c r="V480" s="117"/>
      <c r="W480" s="117"/>
      <c r="X480" s="117"/>
      <c r="Y480" s="117"/>
      <c r="Z480" s="117"/>
      <c r="AA480" s="117"/>
      <c r="AB480" s="117"/>
      <c r="AC480" s="117"/>
      <c r="AD480" s="117"/>
      <c r="AE480" s="117"/>
      <c r="AF480" s="117"/>
      <c r="AG480" s="117"/>
      <c r="AH480" s="117"/>
      <c r="AI480" s="117"/>
      <c r="AJ480" s="117"/>
      <c r="AK480" s="117"/>
    </row>
    <row r="481" spans="1:37" ht="15.75" customHeight="1" x14ac:dyDescent="0.2">
      <c r="A481" s="123"/>
      <c r="B481" s="117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T481" s="117"/>
      <c r="U481" s="117"/>
      <c r="V481" s="117"/>
      <c r="W481" s="117"/>
      <c r="X481" s="117"/>
      <c r="Y481" s="117"/>
      <c r="Z481" s="117"/>
      <c r="AA481" s="117"/>
      <c r="AB481" s="117"/>
      <c r="AC481" s="117"/>
      <c r="AD481" s="117"/>
      <c r="AE481" s="117"/>
      <c r="AF481" s="117"/>
      <c r="AG481" s="117"/>
      <c r="AH481" s="117"/>
      <c r="AI481" s="117"/>
      <c r="AJ481" s="117"/>
      <c r="AK481" s="117"/>
    </row>
    <row r="482" spans="1:37" ht="15.75" customHeight="1" x14ac:dyDescent="0.2">
      <c r="A482" s="123"/>
      <c r="B482" s="117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  <c r="T482" s="117"/>
      <c r="U482" s="117"/>
      <c r="V482" s="117"/>
      <c r="W482" s="117"/>
      <c r="X482" s="117"/>
      <c r="Y482" s="117"/>
      <c r="Z482" s="117"/>
      <c r="AA482" s="117"/>
      <c r="AB482" s="117"/>
      <c r="AC482" s="117"/>
      <c r="AD482" s="117"/>
      <c r="AE482" s="117"/>
      <c r="AF482" s="117"/>
      <c r="AG482" s="117"/>
      <c r="AH482" s="117"/>
      <c r="AI482" s="117"/>
      <c r="AJ482" s="117"/>
      <c r="AK482" s="117"/>
    </row>
    <row r="483" spans="1:37" ht="15.75" customHeight="1" x14ac:dyDescent="0.2">
      <c r="A483" s="123"/>
      <c r="B483" s="117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  <c r="S483" s="117"/>
      <c r="T483" s="117"/>
      <c r="U483" s="117"/>
      <c r="V483" s="117"/>
      <c r="W483" s="117"/>
      <c r="X483" s="117"/>
      <c r="Y483" s="117"/>
      <c r="Z483" s="117"/>
      <c r="AA483" s="117"/>
      <c r="AB483" s="117"/>
      <c r="AC483" s="117"/>
      <c r="AD483" s="117"/>
      <c r="AE483" s="117"/>
      <c r="AF483" s="117"/>
      <c r="AG483" s="117"/>
      <c r="AH483" s="117"/>
      <c r="AI483" s="117"/>
      <c r="AJ483" s="117"/>
      <c r="AK483" s="117"/>
    </row>
    <row r="484" spans="1:37" ht="15.75" customHeight="1" x14ac:dyDescent="0.2">
      <c r="A484" s="123"/>
      <c r="B484" s="117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  <c r="T484" s="117"/>
      <c r="U484" s="117"/>
      <c r="V484" s="117"/>
      <c r="W484" s="117"/>
      <c r="X484" s="117"/>
      <c r="Y484" s="117"/>
      <c r="Z484" s="117"/>
      <c r="AA484" s="117"/>
      <c r="AB484" s="117"/>
      <c r="AC484" s="117"/>
      <c r="AD484" s="117"/>
      <c r="AE484" s="117"/>
      <c r="AF484" s="117"/>
      <c r="AG484" s="117"/>
      <c r="AH484" s="117"/>
      <c r="AI484" s="117"/>
      <c r="AJ484" s="117"/>
      <c r="AK484" s="117"/>
    </row>
    <row r="485" spans="1:37" ht="15.75" customHeight="1" x14ac:dyDescent="0.2">
      <c r="A485" s="123"/>
      <c r="B485" s="117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  <c r="S485" s="117"/>
      <c r="T485" s="117"/>
      <c r="U485" s="117"/>
      <c r="V485" s="117"/>
      <c r="W485" s="117"/>
      <c r="X485" s="117"/>
      <c r="Y485" s="117"/>
      <c r="Z485" s="117"/>
      <c r="AA485" s="117"/>
      <c r="AB485" s="117"/>
      <c r="AC485" s="117"/>
      <c r="AD485" s="117"/>
      <c r="AE485" s="117"/>
      <c r="AF485" s="117"/>
      <c r="AG485" s="117"/>
      <c r="AH485" s="117"/>
      <c r="AI485" s="117"/>
      <c r="AJ485" s="117"/>
      <c r="AK485" s="117"/>
    </row>
    <row r="486" spans="1:37" ht="15.75" customHeight="1" x14ac:dyDescent="0.2">
      <c r="A486" s="117"/>
      <c r="B486" s="117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  <c r="T486" s="117"/>
      <c r="U486" s="117"/>
      <c r="V486" s="117"/>
      <c r="W486" s="117"/>
      <c r="X486" s="117"/>
      <c r="Y486" s="117"/>
      <c r="Z486" s="117"/>
      <c r="AA486" s="117"/>
      <c r="AB486" s="117"/>
      <c r="AC486" s="117"/>
      <c r="AD486" s="117"/>
      <c r="AE486" s="117"/>
      <c r="AF486" s="117"/>
      <c r="AG486" s="117"/>
      <c r="AH486" s="117"/>
      <c r="AI486" s="117"/>
      <c r="AJ486" s="117"/>
      <c r="AK486" s="117"/>
    </row>
    <row r="487" spans="1:37" ht="15.75" customHeight="1" x14ac:dyDescent="0.2">
      <c r="A487" s="117"/>
      <c r="B487" s="117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  <c r="S487" s="117"/>
      <c r="T487" s="117"/>
      <c r="U487" s="117"/>
      <c r="V487" s="117"/>
      <c r="W487" s="117"/>
      <c r="X487" s="117"/>
      <c r="Y487" s="117"/>
      <c r="Z487" s="117"/>
      <c r="AA487" s="117"/>
      <c r="AB487" s="117"/>
      <c r="AC487" s="117"/>
      <c r="AD487" s="117"/>
      <c r="AE487" s="117"/>
      <c r="AF487" s="117"/>
      <c r="AG487" s="117"/>
      <c r="AH487" s="117"/>
      <c r="AI487" s="117"/>
      <c r="AJ487" s="117"/>
      <c r="AK487" s="117"/>
    </row>
    <row r="488" spans="1:37" ht="15.75" customHeight="1" x14ac:dyDescent="0.2">
      <c r="A488" s="117"/>
      <c r="B488" s="117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  <c r="T488" s="117"/>
      <c r="U488" s="117"/>
      <c r="V488" s="117"/>
      <c r="W488" s="117"/>
      <c r="X488" s="117"/>
      <c r="Y488" s="117"/>
      <c r="Z488" s="117"/>
      <c r="AA488" s="117"/>
      <c r="AB488" s="117"/>
      <c r="AC488" s="117"/>
      <c r="AD488" s="117"/>
      <c r="AE488" s="117"/>
      <c r="AF488" s="117"/>
      <c r="AG488" s="117"/>
      <c r="AH488" s="117"/>
      <c r="AI488" s="117"/>
      <c r="AJ488" s="117"/>
      <c r="AK488" s="117"/>
    </row>
    <row r="489" spans="1:37" ht="15.75" customHeight="1" x14ac:dyDescent="0.2">
      <c r="A489" s="117"/>
      <c r="B489" s="117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  <c r="S489" s="117"/>
      <c r="T489" s="117"/>
      <c r="U489" s="117"/>
      <c r="V489" s="117"/>
      <c r="W489" s="117"/>
      <c r="X489" s="117"/>
      <c r="Y489" s="117"/>
      <c r="Z489" s="117"/>
      <c r="AA489" s="117"/>
      <c r="AB489" s="117"/>
      <c r="AC489" s="117"/>
      <c r="AD489" s="117"/>
      <c r="AE489" s="117"/>
      <c r="AF489" s="117"/>
      <c r="AG489" s="117"/>
      <c r="AH489" s="117"/>
      <c r="AI489" s="117"/>
      <c r="AJ489" s="117"/>
      <c r="AK489" s="117"/>
    </row>
    <row r="490" spans="1:37" ht="15.75" customHeight="1" x14ac:dyDescent="0.2">
      <c r="A490" s="117"/>
      <c r="B490" s="117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  <c r="T490" s="117"/>
      <c r="U490" s="117"/>
      <c r="V490" s="117"/>
      <c r="W490" s="117"/>
      <c r="X490" s="117"/>
      <c r="Y490" s="117"/>
      <c r="Z490" s="117"/>
      <c r="AA490" s="117"/>
      <c r="AB490" s="117"/>
      <c r="AC490" s="117"/>
      <c r="AD490" s="117"/>
      <c r="AE490" s="117"/>
      <c r="AF490" s="117"/>
      <c r="AG490" s="117"/>
      <c r="AH490" s="117"/>
      <c r="AI490" s="117"/>
      <c r="AJ490" s="117"/>
      <c r="AK490" s="117"/>
    </row>
    <row r="491" spans="1:37" ht="15.75" customHeight="1" x14ac:dyDescent="0.2">
      <c r="A491" s="117"/>
      <c r="B491" s="117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  <c r="S491" s="117"/>
      <c r="T491" s="117"/>
      <c r="U491" s="117"/>
      <c r="V491" s="117"/>
      <c r="W491" s="117"/>
      <c r="X491" s="117"/>
      <c r="Y491" s="117"/>
      <c r="Z491" s="117"/>
      <c r="AA491" s="117"/>
      <c r="AB491" s="117"/>
      <c r="AC491" s="117"/>
      <c r="AD491" s="117"/>
      <c r="AE491" s="117"/>
      <c r="AF491" s="117"/>
      <c r="AG491" s="117"/>
      <c r="AH491" s="117"/>
      <c r="AI491" s="117"/>
      <c r="AJ491" s="117"/>
      <c r="AK491" s="117"/>
    </row>
    <row r="492" spans="1:37" ht="15.75" customHeight="1" x14ac:dyDescent="0.2">
      <c r="A492" s="117"/>
      <c r="B492" s="117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  <c r="T492" s="117"/>
      <c r="U492" s="117"/>
      <c r="V492" s="117"/>
      <c r="W492" s="117"/>
      <c r="X492" s="117"/>
      <c r="Y492" s="117"/>
      <c r="Z492" s="117"/>
      <c r="AA492" s="117"/>
      <c r="AB492" s="117"/>
      <c r="AC492" s="117"/>
      <c r="AD492" s="117"/>
      <c r="AE492" s="117"/>
      <c r="AF492" s="117"/>
      <c r="AG492" s="117"/>
      <c r="AH492" s="117"/>
      <c r="AI492" s="117"/>
      <c r="AJ492" s="117"/>
      <c r="AK492" s="117"/>
    </row>
    <row r="493" spans="1:37" ht="15.75" customHeight="1" x14ac:dyDescent="0.2">
      <c r="A493" s="117"/>
      <c r="B493" s="117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  <c r="S493" s="117"/>
      <c r="T493" s="117"/>
      <c r="U493" s="117"/>
      <c r="V493" s="117"/>
      <c r="W493" s="117"/>
      <c r="X493" s="117"/>
      <c r="Y493" s="117"/>
      <c r="Z493" s="117"/>
      <c r="AA493" s="117"/>
      <c r="AB493" s="117"/>
      <c r="AC493" s="117"/>
      <c r="AD493" s="117"/>
      <c r="AE493" s="117"/>
      <c r="AF493" s="117"/>
      <c r="AG493" s="117"/>
      <c r="AH493" s="117"/>
      <c r="AI493" s="117"/>
      <c r="AJ493" s="117"/>
      <c r="AK493" s="117"/>
    </row>
    <row r="494" spans="1:37" ht="15.75" customHeight="1" x14ac:dyDescent="0.2">
      <c r="A494" s="117"/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  <c r="T494" s="117"/>
      <c r="U494" s="117"/>
      <c r="V494" s="117"/>
      <c r="W494" s="117"/>
      <c r="X494" s="117"/>
      <c r="Y494" s="117"/>
      <c r="Z494" s="117"/>
      <c r="AA494" s="117"/>
      <c r="AB494" s="117"/>
      <c r="AC494" s="117"/>
      <c r="AD494" s="117"/>
      <c r="AE494" s="117"/>
      <c r="AF494" s="117"/>
      <c r="AG494" s="117"/>
      <c r="AH494" s="117"/>
      <c r="AI494" s="117"/>
      <c r="AJ494" s="117"/>
      <c r="AK494" s="117"/>
    </row>
    <row r="495" spans="1:37" ht="15.75" customHeight="1" x14ac:dyDescent="0.2">
      <c r="A495" s="117"/>
      <c r="B495" s="117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  <c r="T495" s="117"/>
      <c r="U495" s="117"/>
      <c r="V495" s="117"/>
      <c r="W495" s="117"/>
      <c r="X495" s="117"/>
      <c r="Y495" s="117"/>
      <c r="Z495" s="117"/>
      <c r="AA495" s="117"/>
      <c r="AB495" s="117"/>
      <c r="AC495" s="117"/>
      <c r="AD495" s="117"/>
      <c r="AE495" s="117"/>
      <c r="AF495" s="117"/>
      <c r="AG495" s="117"/>
      <c r="AH495" s="117"/>
      <c r="AI495" s="117"/>
      <c r="AJ495" s="117"/>
      <c r="AK495" s="117"/>
    </row>
    <row r="496" spans="1:37" ht="15.75" customHeight="1" x14ac:dyDescent="0.2">
      <c r="A496" s="117"/>
      <c r="B496" s="117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T496" s="117"/>
      <c r="U496" s="117"/>
      <c r="V496" s="117"/>
      <c r="W496" s="117"/>
      <c r="X496" s="117"/>
      <c r="Y496" s="117"/>
      <c r="Z496" s="117"/>
      <c r="AA496" s="117"/>
      <c r="AB496" s="117"/>
      <c r="AC496" s="117"/>
      <c r="AD496" s="117"/>
      <c r="AE496" s="117"/>
      <c r="AF496" s="117"/>
      <c r="AG496" s="117"/>
      <c r="AH496" s="117"/>
      <c r="AI496" s="117"/>
      <c r="AJ496" s="117"/>
      <c r="AK496" s="117"/>
    </row>
    <row r="497" spans="1:37" ht="15.75" customHeight="1" x14ac:dyDescent="0.2">
      <c r="A497" s="117"/>
      <c r="B497" s="117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  <c r="T497" s="117"/>
      <c r="U497" s="117"/>
      <c r="V497" s="117"/>
      <c r="W497" s="117"/>
      <c r="X497" s="117"/>
      <c r="Y497" s="117"/>
      <c r="Z497" s="117"/>
      <c r="AA497" s="117"/>
      <c r="AB497" s="117"/>
      <c r="AC497" s="117"/>
      <c r="AD497" s="117"/>
      <c r="AE497" s="117"/>
      <c r="AF497" s="117"/>
      <c r="AG497" s="117"/>
      <c r="AH497" s="117"/>
      <c r="AI497" s="117"/>
      <c r="AJ497" s="117"/>
      <c r="AK497" s="117"/>
    </row>
    <row r="498" spans="1:37" ht="15.75" customHeight="1" x14ac:dyDescent="0.2">
      <c r="A498" s="117"/>
      <c r="B498" s="117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T498" s="117"/>
      <c r="U498" s="117"/>
      <c r="V498" s="117"/>
      <c r="W498" s="117"/>
      <c r="X498" s="117"/>
      <c r="Y498" s="117"/>
      <c r="Z498" s="117"/>
      <c r="AA498" s="117"/>
      <c r="AB498" s="117"/>
      <c r="AC498" s="117"/>
      <c r="AD498" s="117"/>
      <c r="AE498" s="117"/>
      <c r="AF498" s="117"/>
      <c r="AG498" s="117"/>
      <c r="AH498" s="117"/>
      <c r="AI498" s="117"/>
      <c r="AJ498" s="117"/>
      <c r="AK498" s="117"/>
    </row>
    <row r="499" spans="1:37" ht="15.75" customHeight="1" x14ac:dyDescent="0.2">
      <c r="A499" s="117"/>
      <c r="B499" s="117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  <c r="T499" s="117"/>
      <c r="U499" s="117"/>
      <c r="V499" s="117"/>
      <c r="W499" s="117"/>
      <c r="X499" s="117"/>
      <c r="Y499" s="117"/>
      <c r="Z499" s="117"/>
      <c r="AA499" s="117"/>
      <c r="AB499" s="117"/>
      <c r="AC499" s="117"/>
      <c r="AD499" s="117"/>
      <c r="AE499" s="117"/>
      <c r="AF499" s="117"/>
      <c r="AG499" s="117"/>
      <c r="AH499" s="117"/>
      <c r="AI499" s="117"/>
      <c r="AJ499" s="117"/>
      <c r="AK499" s="117"/>
    </row>
    <row r="500" spans="1:37" ht="15.75" customHeight="1" x14ac:dyDescent="0.2">
      <c r="A500" s="117"/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T500" s="117"/>
      <c r="U500" s="117"/>
      <c r="V500" s="117"/>
      <c r="W500" s="117"/>
      <c r="X500" s="117"/>
      <c r="Y500" s="117"/>
      <c r="Z500" s="117"/>
      <c r="AA500" s="117"/>
      <c r="AB500" s="117"/>
      <c r="AC500" s="117"/>
      <c r="AD500" s="117"/>
      <c r="AE500" s="117"/>
      <c r="AF500" s="117"/>
      <c r="AG500" s="117"/>
      <c r="AH500" s="117"/>
      <c r="AI500" s="117"/>
      <c r="AJ500" s="117"/>
      <c r="AK500" s="117"/>
    </row>
    <row r="501" spans="1:37" ht="15.75" customHeight="1" x14ac:dyDescent="0.2">
      <c r="A501" s="117"/>
      <c r="B501" s="117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  <c r="S501" s="117"/>
      <c r="T501" s="117"/>
      <c r="U501" s="117"/>
      <c r="V501" s="117"/>
      <c r="W501" s="117"/>
      <c r="X501" s="117"/>
      <c r="Y501" s="117"/>
      <c r="Z501" s="117"/>
      <c r="AA501" s="117"/>
      <c r="AB501" s="117"/>
      <c r="AC501" s="117"/>
      <c r="AD501" s="117"/>
      <c r="AE501" s="117"/>
      <c r="AF501" s="117"/>
      <c r="AG501" s="117"/>
      <c r="AH501" s="117"/>
      <c r="AI501" s="117"/>
      <c r="AJ501" s="117"/>
      <c r="AK501" s="117"/>
    </row>
    <row r="502" spans="1:37" ht="15.75" customHeight="1" x14ac:dyDescent="0.2">
      <c r="A502" s="117"/>
      <c r="B502" s="117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  <c r="V502" s="117"/>
      <c r="W502" s="117"/>
      <c r="X502" s="117"/>
      <c r="Y502" s="117"/>
      <c r="Z502" s="117"/>
      <c r="AA502" s="117"/>
      <c r="AB502" s="117"/>
      <c r="AC502" s="117"/>
      <c r="AD502" s="117"/>
      <c r="AE502" s="117"/>
      <c r="AF502" s="117"/>
      <c r="AG502" s="117"/>
      <c r="AH502" s="117"/>
      <c r="AI502" s="117"/>
      <c r="AJ502" s="117"/>
      <c r="AK502" s="117"/>
    </row>
    <row r="503" spans="1:37" ht="15.75" customHeight="1" x14ac:dyDescent="0.2">
      <c r="A503" s="117"/>
      <c r="B503" s="117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  <c r="V503" s="117"/>
      <c r="W503" s="117"/>
      <c r="X503" s="117"/>
      <c r="Y503" s="117"/>
      <c r="Z503" s="117"/>
      <c r="AA503" s="117"/>
      <c r="AB503" s="117"/>
      <c r="AC503" s="117"/>
      <c r="AD503" s="117"/>
      <c r="AE503" s="117"/>
      <c r="AF503" s="117"/>
      <c r="AG503" s="117"/>
      <c r="AH503" s="117"/>
      <c r="AI503" s="117"/>
      <c r="AJ503" s="117"/>
      <c r="AK503" s="117"/>
    </row>
    <row r="504" spans="1:37" ht="15.75" customHeight="1" x14ac:dyDescent="0.2">
      <c r="A504" s="117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117"/>
      <c r="U504" s="117"/>
      <c r="V504" s="117"/>
      <c r="W504" s="117"/>
      <c r="X504" s="117"/>
      <c r="Y504" s="117"/>
      <c r="Z504" s="117"/>
      <c r="AA504" s="117"/>
      <c r="AB504" s="117"/>
      <c r="AC504" s="117"/>
      <c r="AD504" s="117"/>
      <c r="AE504" s="117"/>
      <c r="AF504" s="117"/>
      <c r="AG504" s="117"/>
      <c r="AH504" s="117"/>
      <c r="AI504" s="117"/>
      <c r="AJ504" s="117"/>
      <c r="AK504" s="117"/>
    </row>
    <row r="505" spans="1:37" ht="15.75" customHeight="1" x14ac:dyDescent="0.2">
      <c r="A505" s="117"/>
      <c r="B505" s="117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  <c r="T505" s="117"/>
      <c r="U505" s="117"/>
      <c r="V505" s="117"/>
      <c r="W505" s="117"/>
      <c r="X505" s="117"/>
      <c r="Y505" s="117"/>
      <c r="Z505" s="117"/>
      <c r="AA505" s="117"/>
      <c r="AB505" s="117"/>
      <c r="AC505" s="117"/>
      <c r="AD505" s="117"/>
      <c r="AE505" s="117"/>
      <c r="AF505" s="117"/>
      <c r="AG505" s="117"/>
      <c r="AH505" s="117"/>
      <c r="AI505" s="117"/>
      <c r="AJ505" s="117"/>
      <c r="AK505" s="117"/>
    </row>
    <row r="506" spans="1:37" x14ac:dyDescent="0.2">
      <c r="A506" s="117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  <c r="T506" s="117"/>
      <c r="U506" s="117"/>
      <c r="V506" s="117"/>
      <c r="W506" s="117"/>
      <c r="X506" s="117"/>
      <c r="Y506" s="117"/>
      <c r="Z506" s="117"/>
      <c r="AA506" s="117"/>
      <c r="AB506" s="117"/>
      <c r="AC506" s="117"/>
      <c r="AD506" s="117"/>
      <c r="AE506" s="117"/>
      <c r="AF506" s="117"/>
      <c r="AG506" s="117"/>
      <c r="AH506" s="117"/>
      <c r="AI506" s="117"/>
      <c r="AJ506" s="117"/>
      <c r="AK506" s="117"/>
    </row>
    <row r="507" spans="1:37" x14ac:dyDescent="0.2">
      <c r="A507" s="117"/>
      <c r="B507" s="117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  <c r="T507" s="117"/>
      <c r="U507" s="117"/>
      <c r="V507" s="117"/>
      <c r="W507" s="117"/>
      <c r="X507" s="117"/>
      <c r="Y507" s="117"/>
      <c r="Z507" s="117"/>
      <c r="AA507" s="117"/>
      <c r="AB507" s="117"/>
      <c r="AC507" s="117"/>
      <c r="AD507" s="117"/>
      <c r="AE507" s="117"/>
      <c r="AF507" s="117"/>
      <c r="AG507" s="117"/>
      <c r="AH507" s="117"/>
      <c r="AI507" s="117"/>
      <c r="AJ507" s="117"/>
      <c r="AK507" s="117"/>
    </row>
    <row r="508" spans="1:37" x14ac:dyDescent="0.2">
      <c r="A508" s="117"/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  <c r="T508" s="117"/>
      <c r="U508" s="117"/>
      <c r="V508" s="117"/>
      <c r="W508" s="117"/>
      <c r="X508" s="117"/>
      <c r="Y508" s="117"/>
      <c r="Z508" s="117"/>
      <c r="AA508" s="117"/>
      <c r="AB508" s="117"/>
      <c r="AC508" s="117"/>
      <c r="AD508" s="117"/>
      <c r="AE508" s="117"/>
      <c r="AF508" s="117"/>
      <c r="AG508" s="117"/>
      <c r="AH508" s="117"/>
      <c r="AI508" s="117"/>
      <c r="AJ508" s="117"/>
      <c r="AK508" s="117"/>
    </row>
    <row r="509" spans="1:37" x14ac:dyDescent="0.2">
      <c r="A509" s="117"/>
      <c r="B509" s="117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  <c r="S509" s="117"/>
      <c r="T509" s="117"/>
      <c r="U509" s="117"/>
      <c r="V509" s="117"/>
      <c r="W509" s="117"/>
      <c r="X509" s="117"/>
      <c r="Y509" s="117"/>
      <c r="Z509" s="117"/>
      <c r="AA509" s="117"/>
      <c r="AB509" s="117"/>
      <c r="AC509" s="117"/>
      <c r="AD509" s="117"/>
      <c r="AE509" s="117"/>
      <c r="AF509" s="117"/>
      <c r="AG509" s="117"/>
      <c r="AH509" s="117"/>
      <c r="AI509" s="117"/>
      <c r="AJ509" s="117"/>
      <c r="AK509" s="117"/>
    </row>
    <row r="510" spans="1:37" x14ac:dyDescent="0.2">
      <c r="A510" s="117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T510" s="117"/>
      <c r="U510" s="117"/>
      <c r="V510" s="117"/>
      <c r="W510" s="117"/>
      <c r="X510" s="117"/>
      <c r="Y510" s="117"/>
      <c r="Z510" s="117"/>
      <c r="AA510" s="117"/>
      <c r="AB510" s="117"/>
      <c r="AC510" s="117"/>
      <c r="AD510" s="117"/>
      <c r="AE510" s="117"/>
      <c r="AF510" s="117"/>
      <c r="AG510" s="117"/>
      <c r="AH510" s="117"/>
      <c r="AI510" s="117"/>
      <c r="AJ510" s="117"/>
      <c r="AK510" s="117"/>
    </row>
    <row r="511" spans="1:37" x14ac:dyDescent="0.2">
      <c r="A511" s="117"/>
      <c r="B511" s="117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  <c r="T511" s="117"/>
      <c r="U511" s="117"/>
      <c r="V511" s="117"/>
      <c r="W511" s="117"/>
      <c r="X511" s="117"/>
      <c r="Y511" s="117"/>
      <c r="Z511" s="117"/>
      <c r="AA511" s="117"/>
      <c r="AB511" s="117"/>
      <c r="AC511" s="117"/>
      <c r="AD511" s="117"/>
      <c r="AE511" s="117"/>
      <c r="AF511" s="117"/>
      <c r="AG511" s="117"/>
      <c r="AH511" s="117"/>
      <c r="AI511" s="117"/>
      <c r="AJ511" s="117"/>
      <c r="AK511" s="117"/>
    </row>
    <row r="512" spans="1:37" x14ac:dyDescent="0.2">
      <c r="A512" s="117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T512" s="117"/>
      <c r="U512" s="117"/>
      <c r="V512" s="117"/>
      <c r="W512" s="117"/>
      <c r="X512" s="117"/>
      <c r="Y512" s="117"/>
      <c r="Z512" s="117"/>
      <c r="AA512" s="117"/>
      <c r="AB512" s="117"/>
      <c r="AC512" s="117"/>
      <c r="AD512" s="117"/>
      <c r="AE512" s="117"/>
      <c r="AF512" s="117"/>
      <c r="AG512" s="117"/>
      <c r="AH512" s="117"/>
      <c r="AI512" s="117"/>
      <c r="AJ512" s="117"/>
      <c r="AK512" s="117"/>
    </row>
    <row r="513" spans="1:37" x14ac:dyDescent="0.2">
      <c r="A513" s="117"/>
      <c r="B513" s="117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  <c r="T513" s="117"/>
      <c r="U513" s="117"/>
      <c r="V513" s="117"/>
      <c r="W513" s="117"/>
      <c r="X513" s="117"/>
      <c r="Y513" s="117"/>
      <c r="Z513" s="117"/>
      <c r="AA513" s="117"/>
      <c r="AB513" s="117"/>
      <c r="AC513" s="117"/>
      <c r="AD513" s="117"/>
      <c r="AE513" s="117"/>
      <c r="AF513" s="117"/>
      <c r="AG513" s="117"/>
      <c r="AH513" s="117"/>
      <c r="AI513" s="117"/>
      <c r="AJ513" s="117"/>
      <c r="AK513" s="117"/>
    </row>
    <row r="514" spans="1:37" x14ac:dyDescent="0.2">
      <c r="A514" s="117"/>
      <c r="B514" s="117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17"/>
      <c r="U514" s="117"/>
      <c r="V514" s="117"/>
      <c r="W514" s="117"/>
      <c r="X514" s="117"/>
      <c r="Y514" s="117"/>
      <c r="Z514" s="117"/>
      <c r="AA514" s="117"/>
      <c r="AB514" s="117"/>
      <c r="AC514" s="117"/>
      <c r="AD514" s="117"/>
      <c r="AE514" s="117"/>
      <c r="AF514" s="117"/>
      <c r="AG514" s="117"/>
      <c r="AH514" s="117"/>
      <c r="AI514" s="117"/>
      <c r="AJ514" s="117"/>
      <c r="AK514" s="117"/>
    </row>
    <row r="515" spans="1:37" x14ac:dyDescent="0.2">
      <c r="A515" s="117"/>
      <c r="B515" s="117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  <c r="S515" s="117"/>
      <c r="T515" s="117"/>
      <c r="U515" s="117"/>
      <c r="V515" s="117"/>
      <c r="W515" s="117"/>
      <c r="X515" s="117"/>
      <c r="Y515" s="117"/>
      <c r="Z515" s="117"/>
      <c r="AA515" s="117"/>
      <c r="AB515" s="117"/>
      <c r="AC515" s="117"/>
      <c r="AD515" s="117"/>
      <c r="AE515" s="117"/>
      <c r="AF515" s="117"/>
      <c r="AG515" s="117"/>
      <c r="AH515" s="117"/>
      <c r="AI515" s="117"/>
      <c r="AJ515" s="117"/>
      <c r="AK515" s="117"/>
    </row>
    <row r="516" spans="1:37" x14ac:dyDescent="0.2">
      <c r="A516" s="117"/>
      <c r="B516" s="117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T516" s="117"/>
      <c r="U516" s="117"/>
      <c r="V516" s="117"/>
      <c r="W516" s="117"/>
      <c r="X516" s="117"/>
      <c r="Y516" s="117"/>
      <c r="Z516" s="117"/>
      <c r="AA516" s="117"/>
      <c r="AB516" s="117"/>
      <c r="AC516" s="117"/>
      <c r="AD516" s="117"/>
      <c r="AE516" s="117"/>
      <c r="AF516" s="117"/>
      <c r="AG516" s="117"/>
      <c r="AH516" s="117"/>
      <c r="AI516" s="117"/>
      <c r="AJ516" s="117"/>
      <c r="AK516" s="117"/>
    </row>
    <row r="517" spans="1:37" x14ac:dyDescent="0.2">
      <c r="A517" s="117"/>
      <c r="B517" s="117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  <c r="S517" s="117"/>
      <c r="T517" s="117"/>
      <c r="U517" s="117"/>
      <c r="V517" s="117"/>
      <c r="W517" s="117"/>
      <c r="X517" s="117"/>
      <c r="Y517" s="117"/>
      <c r="Z517" s="117"/>
      <c r="AA517" s="117"/>
      <c r="AB517" s="117"/>
      <c r="AC517" s="117"/>
      <c r="AD517" s="117"/>
      <c r="AE517" s="117"/>
      <c r="AF517" s="117"/>
      <c r="AG517" s="117"/>
      <c r="AH517" s="117"/>
      <c r="AI517" s="117"/>
      <c r="AJ517" s="117"/>
      <c r="AK517" s="117"/>
    </row>
    <row r="518" spans="1:37" x14ac:dyDescent="0.2">
      <c r="A518" s="117"/>
      <c r="B518" s="117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  <c r="V518" s="117"/>
      <c r="W518" s="117"/>
      <c r="X518" s="117"/>
      <c r="Y518" s="117"/>
      <c r="Z518" s="117"/>
      <c r="AA518" s="117"/>
      <c r="AB518" s="117"/>
      <c r="AC518" s="117"/>
      <c r="AD518" s="117"/>
      <c r="AE518" s="117"/>
      <c r="AF518" s="117"/>
      <c r="AG518" s="117"/>
      <c r="AH518" s="117"/>
      <c r="AI518" s="117"/>
      <c r="AJ518" s="117"/>
      <c r="AK518" s="117"/>
    </row>
    <row r="519" spans="1:37" x14ac:dyDescent="0.2">
      <c r="A519" s="117"/>
      <c r="B519" s="117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  <c r="T519" s="117"/>
      <c r="U519" s="117"/>
      <c r="V519" s="117"/>
      <c r="W519" s="117"/>
      <c r="X519" s="117"/>
      <c r="Y519" s="117"/>
      <c r="Z519" s="117"/>
      <c r="AA519" s="117"/>
      <c r="AB519" s="117"/>
      <c r="AC519" s="117"/>
      <c r="AD519" s="117"/>
      <c r="AE519" s="117"/>
      <c r="AF519" s="117"/>
      <c r="AG519" s="117"/>
      <c r="AH519" s="117"/>
      <c r="AI519" s="117"/>
      <c r="AJ519" s="117"/>
      <c r="AK519" s="117"/>
    </row>
    <row r="520" spans="1:37" x14ac:dyDescent="0.2">
      <c r="A520" s="117"/>
      <c r="B520" s="117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  <c r="T520" s="117"/>
      <c r="U520" s="117"/>
      <c r="V520" s="117"/>
      <c r="W520" s="117"/>
      <c r="X520" s="117"/>
      <c r="Y520" s="117"/>
      <c r="Z520" s="117"/>
      <c r="AA520" s="117"/>
      <c r="AB520" s="117"/>
      <c r="AC520" s="117"/>
      <c r="AD520" s="117"/>
      <c r="AE520" s="117"/>
      <c r="AF520" s="117"/>
      <c r="AG520" s="117"/>
      <c r="AH520" s="117"/>
      <c r="AI520" s="117"/>
      <c r="AJ520" s="117"/>
      <c r="AK520" s="117"/>
    </row>
    <row r="521" spans="1:37" x14ac:dyDescent="0.2">
      <c r="A521" s="117"/>
      <c r="B521" s="117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  <c r="S521" s="117"/>
      <c r="T521" s="117"/>
      <c r="U521" s="117"/>
      <c r="V521" s="117"/>
      <c r="W521" s="117"/>
      <c r="X521" s="117"/>
      <c r="Y521" s="117"/>
      <c r="Z521" s="117"/>
      <c r="AA521" s="117"/>
      <c r="AB521" s="117"/>
      <c r="AC521" s="117"/>
      <c r="AD521" s="117"/>
      <c r="AE521" s="117"/>
      <c r="AF521" s="117"/>
      <c r="AG521" s="117"/>
      <c r="AH521" s="117"/>
      <c r="AI521" s="117"/>
      <c r="AJ521" s="117"/>
      <c r="AK521" s="117"/>
    </row>
    <row r="522" spans="1:37" x14ac:dyDescent="0.2">
      <c r="A522" s="117"/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  <c r="S522" s="117"/>
      <c r="T522" s="117"/>
      <c r="U522" s="117"/>
      <c r="V522" s="117"/>
      <c r="W522" s="117"/>
      <c r="X522" s="117"/>
      <c r="Y522" s="117"/>
      <c r="Z522" s="117"/>
      <c r="AA522" s="117"/>
      <c r="AB522" s="117"/>
      <c r="AC522" s="117"/>
      <c r="AD522" s="117"/>
      <c r="AE522" s="117"/>
      <c r="AF522" s="117"/>
      <c r="AG522" s="117"/>
      <c r="AH522" s="117"/>
      <c r="AI522" s="117"/>
      <c r="AJ522" s="117"/>
      <c r="AK522" s="117"/>
    </row>
    <row r="523" spans="1:37" x14ac:dyDescent="0.2">
      <c r="A523" s="117"/>
      <c r="B523" s="117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  <c r="S523" s="117"/>
      <c r="T523" s="117"/>
      <c r="U523" s="117"/>
      <c r="V523" s="117"/>
      <c r="W523" s="117"/>
      <c r="X523" s="117"/>
      <c r="Y523" s="117"/>
      <c r="Z523" s="117"/>
      <c r="AA523" s="117"/>
      <c r="AB523" s="117"/>
      <c r="AC523" s="117"/>
      <c r="AD523" s="117"/>
      <c r="AE523" s="117"/>
      <c r="AF523" s="117"/>
      <c r="AG523" s="117"/>
      <c r="AH523" s="117"/>
      <c r="AI523" s="117"/>
      <c r="AJ523" s="117"/>
      <c r="AK523" s="117"/>
    </row>
    <row r="524" spans="1:37" x14ac:dyDescent="0.2">
      <c r="A524" s="117"/>
      <c r="B524" s="117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  <c r="T524" s="117"/>
      <c r="U524" s="117"/>
      <c r="V524" s="117"/>
      <c r="W524" s="117"/>
      <c r="X524" s="117"/>
      <c r="Y524" s="117"/>
      <c r="Z524" s="117"/>
      <c r="AA524" s="117"/>
      <c r="AB524" s="117"/>
      <c r="AC524" s="117"/>
      <c r="AD524" s="117"/>
      <c r="AE524" s="117"/>
      <c r="AF524" s="117"/>
      <c r="AG524" s="117"/>
      <c r="AH524" s="117"/>
      <c r="AI524" s="117"/>
      <c r="AJ524" s="117"/>
      <c r="AK524" s="117"/>
    </row>
    <row r="525" spans="1:37" x14ac:dyDescent="0.2">
      <c r="A525" s="117"/>
      <c r="B525" s="117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  <c r="S525" s="117"/>
      <c r="T525" s="117"/>
      <c r="U525" s="117"/>
      <c r="V525" s="117"/>
      <c r="W525" s="117"/>
      <c r="X525" s="117"/>
      <c r="Y525" s="117"/>
      <c r="Z525" s="117"/>
      <c r="AA525" s="117"/>
      <c r="AB525" s="117"/>
      <c r="AC525" s="117"/>
      <c r="AD525" s="117"/>
      <c r="AE525" s="117"/>
      <c r="AF525" s="117"/>
      <c r="AG525" s="117"/>
      <c r="AH525" s="117"/>
      <c r="AI525" s="117"/>
      <c r="AJ525" s="117"/>
      <c r="AK525" s="117"/>
    </row>
    <row r="526" spans="1:37" x14ac:dyDescent="0.2">
      <c r="A526" s="117"/>
      <c r="B526" s="117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T526" s="117"/>
      <c r="U526" s="117"/>
      <c r="V526" s="117"/>
      <c r="W526" s="117"/>
      <c r="X526" s="117"/>
      <c r="Y526" s="117"/>
      <c r="Z526" s="117"/>
      <c r="AA526" s="117"/>
      <c r="AB526" s="117"/>
      <c r="AC526" s="117"/>
      <c r="AD526" s="117"/>
      <c r="AE526" s="117"/>
      <c r="AF526" s="117"/>
      <c r="AG526" s="117"/>
      <c r="AH526" s="117"/>
      <c r="AI526" s="117"/>
      <c r="AJ526" s="117"/>
      <c r="AK526" s="117"/>
    </row>
    <row r="527" spans="1:37" x14ac:dyDescent="0.2">
      <c r="A527" s="117"/>
      <c r="B527" s="117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  <c r="Y527" s="117"/>
      <c r="Z527" s="117"/>
      <c r="AA527" s="117"/>
      <c r="AB527" s="117"/>
      <c r="AC527" s="117"/>
      <c r="AD527" s="117"/>
      <c r="AE527" s="117"/>
      <c r="AF527" s="117"/>
      <c r="AG527" s="117"/>
      <c r="AH527" s="117"/>
      <c r="AI527" s="117"/>
      <c r="AJ527" s="117"/>
      <c r="AK527" s="117"/>
    </row>
    <row r="528" spans="1:37" x14ac:dyDescent="0.2">
      <c r="A528" s="117"/>
      <c r="B528" s="117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17"/>
      <c r="U528" s="117"/>
      <c r="V528" s="117"/>
      <c r="W528" s="117"/>
      <c r="X528" s="117"/>
      <c r="Y528" s="117"/>
      <c r="Z528" s="117"/>
      <c r="AA528" s="117"/>
      <c r="AB528" s="117"/>
      <c r="AC528" s="117"/>
      <c r="AD528" s="117"/>
      <c r="AE528" s="117"/>
      <c r="AF528" s="117"/>
      <c r="AG528" s="117"/>
      <c r="AH528" s="117"/>
      <c r="AI528" s="117"/>
      <c r="AJ528" s="117"/>
      <c r="AK528" s="117"/>
    </row>
    <row r="529" spans="1:37" x14ac:dyDescent="0.2">
      <c r="A529" s="117"/>
      <c r="B529" s="117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  <c r="Y529" s="117"/>
      <c r="Z529" s="117"/>
      <c r="AA529" s="117"/>
      <c r="AB529" s="117"/>
      <c r="AC529" s="117"/>
      <c r="AD529" s="117"/>
      <c r="AE529" s="117"/>
      <c r="AF529" s="117"/>
      <c r="AG529" s="117"/>
      <c r="AH529" s="117"/>
      <c r="AI529" s="117"/>
      <c r="AJ529" s="117"/>
      <c r="AK529" s="117"/>
    </row>
    <row r="530" spans="1:37" x14ac:dyDescent="0.2">
      <c r="A530" s="117"/>
      <c r="B530" s="117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  <c r="Z530" s="117"/>
      <c r="AA530" s="117"/>
      <c r="AB530" s="117"/>
      <c r="AC530" s="117"/>
      <c r="AD530" s="117"/>
      <c r="AE530" s="117"/>
      <c r="AF530" s="117"/>
      <c r="AG530" s="117"/>
      <c r="AH530" s="117"/>
      <c r="AI530" s="117"/>
      <c r="AJ530" s="117"/>
      <c r="AK530" s="117"/>
    </row>
    <row r="531" spans="1:37" x14ac:dyDescent="0.2">
      <c r="A531" s="117"/>
      <c r="B531" s="117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  <c r="AA531" s="117"/>
      <c r="AB531" s="117"/>
      <c r="AC531" s="117"/>
      <c r="AD531" s="117"/>
      <c r="AE531" s="117"/>
      <c r="AF531" s="117"/>
      <c r="AG531" s="117"/>
      <c r="AH531" s="117"/>
      <c r="AI531" s="117"/>
      <c r="AJ531" s="117"/>
      <c r="AK531" s="117"/>
    </row>
    <row r="532" spans="1:37" x14ac:dyDescent="0.2">
      <c r="A532" s="117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  <c r="AA532" s="117"/>
      <c r="AB532" s="117"/>
      <c r="AC532" s="117"/>
      <c r="AD532" s="117"/>
      <c r="AE532" s="117"/>
      <c r="AF532" s="117"/>
      <c r="AG532" s="117"/>
      <c r="AH532" s="117"/>
      <c r="AI532" s="117"/>
      <c r="AJ532" s="117"/>
      <c r="AK532" s="117"/>
    </row>
    <row r="533" spans="1:37" x14ac:dyDescent="0.2">
      <c r="A533" s="117"/>
      <c r="B533" s="117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  <c r="S533" s="117"/>
      <c r="T533" s="117"/>
      <c r="U533" s="117"/>
      <c r="V533" s="117"/>
      <c r="W533" s="117"/>
      <c r="X533" s="117"/>
      <c r="Y533" s="117"/>
      <c r="Z533" s="117"/>
      <c r="AA533" s="117"/>
      <c r="AB533" s="117"/>
      <c r="AC533" s="117"/>
      <c r="AD533" s="117"/>
      <c r="AE533" s="117"/>
      <c r="AF533" s="117"/>
      <c r="AG533" s="117"/>
      <c r="AH533" s="117"/>
      <c r="AI533" s="117"/>
      <c r="AJ533" s="117"/>
      <c r="AK533" s="117"/>
    </row>
    <row r="534" spans="1:37" x14ac:dyDescent="0.2">
      <c r="A534" s="117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  <c r="T534" s="117"/>
      <c r="U534" s="117"/>
      <c r="V534" s="117"/>
      <c r="W534" s="117"/>
      <c r="X534" s="117"/>
      <c r="Y534" s="117"/>
      <c r="Z534" s="117"/>
      <c r="AA534" s="117"/>
      <c r="AB534" s="117"/>
      <c r="AC534" s="117"/>
      <c r="AD534" s="117"/>
      <c r="AE534" s="117"/>
      <c r="AF534" s="117"/>
      <c r="AG534" s="117"/>
      <c r="AH534" s="117"/>
      <c r="AI534" s="117"/>
      <c r="AJ534" s="117"/>
      <c r="AK534" s="117"/>
    </row>
    <row r="535" spans="1:37" x14ac:dyDescent="0.2">
      <c r="A535" s="117"/>
      <c r="B535" s="117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  <c r="S535" s="117"/>
      <c r="T535" s="117"/>
      <c r="U535" s="117"/>
      <c r="V535" s="117"/>
      <c r="W535" s="117"/>
      <c r="X535" s="117"/>
      <c r="Y535" s="117"/>
      <c r="Z535" s="117"/>
      <c r="AA535" s="117"/>
      <c r="AB535" s="117"/>
      <c r="AC535" s="117"/>
      <c r="AD535" s="117"/>
      <c r="AE535" s="117"/>
      <c r="AF535" s="117"/>
      <c r="AG535" s="117"/>
      <c r="AH535" s="117"/>
      <c r="AI535" s="117"/>
      <c r="AJ535" s="117"/>
      <c r="AK535" s="117"/>
    </row>
    <row r="536" spans="1:37" x14ac:dyDescent="0.2">
      <c r="A536" s="117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  <c r="T536" s="117"/>
      <c r="U536" s="117"/>
      <c r="V536" s="117"/>
      <c r="W536" s="117"/>
      <c r="X536" s="117"/>
      <c r="Y536" s="117"/>
      <c r="Z536" s="117"/>
      <c r="AA536" s="117"/>
      <c r="AB536" s="117"/>
      <c r="AC536" s="117"/>
      <c r="AD536" s="117"/>
      <c r="AE536" s="117"/>
      <c r="AF536" s="117"/>
      <c r="AG536" s="117"/>
      <c r="AH536" s="117"/>
      <c r="AI536" s="117"/>
      <c r="AJ536" s="117"/>
      <c r="AK536" s="117"/>
    </row>
    <row r="537" spans="1:37" x14ac:dyDescent="0.2">
      <c r="A537" s="117"/>
      <c r="B537" s="117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  <c r="S537" s="117"/>
      <c r="T537" s="117"/>
      <c r="U537" s="117"/>
      <c r="V537" s="117"/>
      <c r="W537" s="117"/>
      <c r="X537" s="117"/>
      <c r="Y537" s="117"/>
      <c r="Z537" s="117"/>
      <c r="AA537" s="117"/>
      <c r="AB537" s="117"/>
      <c r="AC537" s="117"/>
      <c r="AD537" s="117"/>
      <c r="AE537" s="117"/>
      <c r="AF537" s="117"/>
      <c r="AG537" s="117"/>
      <c r="AH537" s="117"/>
      <c r="AI537" s="117"/>
      <c r="AJ537" s="117"/>
      <c r="AK537" s="117"/>
    </row>
    <row r="538" spans="1:37" x14ac:dyDescent="0.2">
      <c r="A538" s="117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  <c r="T538" s="117"/>
      <c r="U538" s="117"/>
      <c r="V538" s="117"/>
      <c r="W538" s="117"/>
      <c r="X538" s="117"/>
      <c r="Y538" s="117"/>
      <c r="Z538" s="117"/>
      <c r="AA538" s="117"/>
      <c r="AB538" s="117"/>
      <c r="AC538" s="117"/>
      <c r="AD538" s="117"/>
      <c r="AE538" s="117"/>
      <c r="AF538" s="117"/>
      <c r="AG538" s="117"/>
      <c r="AH538" s="117"/>
      <c r="AI538" s="117"/>
      <c r="AJ538" s="117"/>
      <c r="AK538" s="117"/>
    </row>
    <row r="539" spans="1:37" x14ac:dyDescent="0.2">
      <c r="A539" s="117"/>
      <c r="B539" s="117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  <c r="S539" s="117"/>
      <c r="T539" s="117"/>
      <c r="U539" s="117"/>
      <c r="V539" s="117"/>
      <c r="W539" s="117"/>
      <c r="X539" s="117"/>
      <c r="Y539" s="117"/>
      <c r="Z539" s="117"/>
      <c r="AA539" s="117"/>
      <c r="AB539" s="117"/>
      <c r="AC539" s="117"/>
      <c r="AD539" s="117"/>
      <c r="AE539" s="117"/>
      <c r="AF539" s="117"/>
      <c r="AG539" s="117"/>
      <c r="AH539" s="117"/>
      <c r="AI539" s="117"/>
      <c r="AJ539" s="117"/>
      <c r="AK539" s="117"/>
    </row>
    <row r="540" spans="1:37" x14ac:dyDescent="0.2">
      <c r="A540" s="117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17"/>
      <c r="U540" s="117"/>
      <c r="V540" s="117"/>
      <c r="W540" s="117"/>
      <c r="X540" s="117"/>
      <c r="Y540" s="117"/>
      <c r="Z540" s="117"/>
      <c r="AA540" s="117"/>
      <c r="AB540" s="117"/>
      <c r="AC540" s="117"/>
      <c r="AD540" s="117"/>
      <c r="AE540" s="117"/>
      <c r="AF540" s="117"/>
      <c r="AG540" s="117"/>
      <c r="AH540" s="117"/>
      <c r="AI540" s="117"/>
      <c r="AJ540" s="117"/>
      <c r="AK540" s="117"/>
    </row>
    <row r="541" spans="1:37" x14ac:dyDescent="0.2">
      <c r="A541" s="117"/>
      <c r="B541" s="117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  <c r="T541" s="117"/>
      <c r="U541" s="117"/>
      <c r="V541" s="117"/>
      <c r="W541" s="117"/>
      <c r="X541" s="117"/>
      <c r="Y541" s="117"/>
      <c r="Z541" s="117"/>
      <c r="AA541" s="117"/>
      <c r="AB541" s="117"/>
      <c r="AC541" s="117"/>
      <c r="AD541" s="117"/>
      <c r="AE541" s="117"/>
      <c r="AF541" s="117"/>
      <c r="AG541" s="117"/>
      <c r="AH541" s="117"/>
      <c r="AI541" s="117"/>
      <c r="AJ541" s="117"/>
      <c r="AK541" s="117"/>
    </row>
    <row r="542" spans="1:37" x14ac:dyDescent="0.2">
      <c r="A542" s="117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  <c r="Z542" s="117"/>
      <c r="AA542" s="117"/>
      <c r="AB542" s="117"/>
      <c r="AC542" s="117"/>
      <c r="AD542" s="117"/>
      <c r="AE542" s="117"/>
      <c r="AF542" s="117"/>
      <c r="AG542" s="117"/>
      <c r="AH542" s="117"/>
      <c r="AI542" s="117"/>
      <c r="AJ542" s="117"/>
      <c r="AK542" s="117"/>
    </row>
    <row r="543" spans="1:37" x14ac:dyDescent="0.2">
      <c r="A543" s="117"/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  <c r="V543" s="117"/>
      <c r="W543" s="117"/>
      <c r="X543" s="117"/>
      <c r="Y543" s="117"/>
      <c r="Z543" s="117"/>
      <c r="AA543" s="117"/>
      <c r="AB543" s="117"/>
      <c r="AC543" s="117"/>
      <c r="AD543" s="117"/>
      <c r="AE543" s="117"/>
      <c r="AF543" s="117"/>
      <c r="AG543" s="117"/>
      <c r="AH543" s="117"/>
      <c r="AI543" s="117"/>
      <c r="AJ543" s="117"/>
      <c r="AK543" s="117"/>
    </row>
    <row r="544" spans="1:37" x14ac:dyDescent="0.2">
      <c r="A544" s="117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T544" s="117"/>
      <c r="U544" s="117"/>
      <c r="V544" s="117"/>
      <c r="W544" s="117"/>
      <c r="X544" s="117"/>
      <c r="Y544" s="117"/>
      <c r="Z544" s="117"/>
      <c r="AA544" s="117"/>
      <c r="AB544" s="117"/>
      <c r="AC544" s="117"/>
      <c r="AD544" s="117"/>
      <c r="AE544" s="117"/>
      <c r="AF544" s="117"/>
      <c r="AG544" s="117"/>
      <c r="AH544" s="117"/>
      <c r="AI544" s="117"/>
      <c r="AJ544" s="117"/>
      <c r="AK544" s="117"/>
    </row>
    <row r="545" spans="1:37" x14ac:dyDescent="0.2">
      <c r="A545" s="117"/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  <c r="T545" s="117"/>
      <c r="U545" s="117"/>
      <c r="V545" s="117"/>
      <c r="W545" s="117"/>
      <c r="X545" s="117"/>
      <c r="Y545" s="117"/>
      <c r="Z545" s="117"/>
      <c r="AA545" s="117"/>
      <c r="AB545" s="117"/>
      <c r="AC545" s="117"/>
      <c r="AD545" s="117"/>
      <c r="AE545" s="117"/>
      <c r="AF545" s="117"/>
      <c r="AG545" s="117"/>
      <c r="AH545" s="117"/>
      <c r="AI545" s="117"/>
      <c r="AJ545" s="117"/>
      <c r="AK545" s="117"/>
    </row>
    <row r="546" spans="1:37" x14ac:dyDescent="0.2">
      <c r="A546" s="117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T546" s="117"/>
      <c r="U546" s="117"/>
      <c r="V546" s="117"/>
      <c r="W546" s="117"/>
      <c r="X546" s="117"/>
      <c r="Y546" s="117"/>
      <c r="Z546" s="117"/>
      <c r="AA546" s="117"/>
      <c r="AB546" s="117"/>
      <c r="AC546" s="117"/>
      <c r="AD546" s="117"/>
      <c r="AE546" s="117"/>
      <c r="AF546" s="117"/>
      <c r="AG546" s="117"/>
      <c r="AH546" s="117"/>
      <c r="AI546" s="117"/>
      <c r="AJ546" s="117"/>
      <c r="AK546" s="117"/>
    </row>
    <row r="547" spans="1:37" x14ac:dyDescent="0.2">
      <c r="A547" s="117"/>
      <c r="B547" s="117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  <c r="T547" s="117"/>
      <c r="U547" s="117"/>
      <c r="V547" s="117"/>
      <c r="W547" s="117"/>
      <c r="X547" s="117"/>
      <c r="Y547" s="117"/>
      <c r="Z547" s="117"/>
      <c r="AA547" s="117"/>
      <c r="AB547" s="117"/>
      <c r="AC547" s="117"/>
      <c r="AD547" s="117"/>
      <c r="AE547" s="117"/>
      <c r="AF547" s="117"/>
      <c r="AG547" s="117"/>
      <c r="AH547" s="117"/>
      <c r="AI547" s="117"/>
      <c r="AJ547" s="117"/>
      <c r="AK547" s="117"/>
    </row>
    <row r="548" spans="1:37" x14ac:dyDescent="0.2">
      <c r="A548" s="117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T548" s="117"/>
      <c r="U548" s="117"/>
      <c r="V548" s="117"/>
      <c r="W548" s="117"/>
      <c r="X548" s="117"/>
      <c r="Y548" s="117"/>
      <c r="Z548" s="117"/>
      <c r="AA548" s="117"/>
      <c r="AB548" s="117"/>
      <c r="AC548" s="117"/>
      <c r="AD548" s="117"/>
      <c r="AE548" s="117"/>
      <c r="AF548" s="117"/>
      <c r="AG548" s="117"/>
      <c r="AH548" s="117"/>
      <c r="AI548" s="117"/>
      <c r="AJ548" s="117"/>
      <c r="AK548" s="117"/>
    </row>
    <row r="549" spans="1:37" x14ac:dyDescent="0.2">
      <c r="A549" s="117"/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  <c r="T549" s="117"/>
      <c r="U549" s="117"/>
      <c r="V549" s="117"/>
      <c r="W549" s="117"/>
      <c r="X549" s="117"/>
      <c r="Y549" s="117"/>
      <c r="Z549" s="117"/>
      <c r="AA549" s="117"/>
      <c r="AB549" s="117"/>
      <c r="AC549" s="117"/>
      <c r="AD549" s="117"/>
      <c r="AE549" s="117"/>
      <c r="AF549" s="117"/>
      <c r="AG549" s="117"/>
      <c r="AH549" s="117"/>
      <c r="AI549" s="117"/>
      <c r="AJ549" s="117"/>
      <c r="AK549" s="117"/>
    </row>
    <row r="550" spans="1:37" x14ac:dyDescent="0.2">
      <c r="A550" s="117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T550" s="117"/>
      <c r="U550" s="117"/>
      <c r="V550" s="117"/>
      <c r="W550" s="117"/>
      <c r="X550" s="117"/>
      <c r="Y550" s="117"/>
      <c r="Z550" s="117"/>
      <c r="AA550" s="117"/>
      <c r="AB550" s="117"/>
      <c r="AC550" s="117"/>
      <c r="AD550" s="117"/>
      <c r="AE550" s="117"/>
      <c r="AF550" s="117"/>
      <c r="AG550" s="117"/>
      <c r="AH550" s="117"/>
      <c r="AI550" s="117"/>
      <c r="AJ550" s="117"/>
      <c r="AK550" s="117"/>
    </row>
    <row r="551" spans="1:37" x14ac:dyDescent="0.2">
      <c r="A551" s="117"/>
      <c r="B551" s="117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T551" s="117"/>
      <c r="U551" s="117"/>
      <c r="V551" s="117"/>
      <c r="W551" s="117"/>
      <c r="X551" s="117"/>
      <c r="Y551" s="117"/>
      <c r="Z551" s="117"/>
      <c r="AA551" s="117"/>
      <c r="AB551" s="117"/>
      <c r="AC551" s="117"/>
      <c r="AD551" s="117"/>
      <c r="AE551" s="117"/>
      <c r="AF551" s="117"/>
      <c r="AG551" s="117"/>
      <c r="AH551" s="117"/>
      <c r="AI551" s="117"/>
      <c r="AJ551" s="117"/>
      <c r="AK551" s="117"/>
    </row>
    <row r="552" spans="1:37" x14ac:dyDescent="0.2">
      <c r="A552" s="117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17"/>
      <c r="U552" s="117"/>
      <c r="V552" s="117"/>
      <c r="W552" s="117"/>
      <c r="X552" s="117"/>
      <c r="Y552" s="117"/>
      <c r="Z552" s="117"/>
      <c r="AA552" s="117"/>
      <c r="AB552" s="117"/>
      <c r="AC552" s="117"/>
      <c r="AD552" s="117"/>
      <c r="AE552" s="117"/>
      <c r="AF552" s="117"/>
      <c r="AG552" s="117"/>
      <c r="AH552" s="117"/>
      <c r="AI552" s="117"/>
      <c r="AJ552" s="117"/>
      <c r="AK552" s="117"/>
    </row>
    <row r="553" spans="1:37" x14ac:dyDescent="0.2">
      <c r="A553" s="117"/>
      <c r="B553" s="117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  <c r="V553" s="117"/>
      <c r="W553" s="117"/>
      <c r="X553" s="117"/>
      <c r="Y553" s="117"/>
      <c r="Z553" s="117"/>
      <c r="AA553" s="117"/>
      <c r="AB553" s="117"/>
      <c r="AC553" s="117"/>
      <c r="AD553" s="117"/>
      <c r="AE553" s="117"/>
      <c r="AF553" s="117"/>
      <c r="AG553" s="117"/>
      <c r="AH553" s="117"/>
      <c r="AI553" s="117"/>
      <c r="AJ553" s="117"/>
      <c r="AK553" s="117"/>
    </row>
    <row r="554" spans="1:37" x14ac:dyDescent="0.2">
      <c r="A554" s="117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T554" s="117"/>
      <c r="U554" s="117"/>
      <c r="V554" s="117"/>
      <c r="W554" s="117"/>
      <c r="X554" s="117"/>
      <c r="Y554" s="117"/>
      <c r="Z554" s="117"/>
      <c r="AA554" s="117"/>
      <c r="AB554" s="117"/>
      <c r="AC554" s="117"/>
      <c r="AD554" s="117"/>
      <c r="AE554" s="117"/>
      <c r="AF554" s="117"/>
      <c r="AG554" s="117"/>
      <c r="AH554" s="117"/>
      <c r="AI554" s="117"/>
      <c r="AJ554" s="117"/>
      <c r="AK554" s="117"/>
    </row>
    <row r="555" spans="1:37" x14ac:dyDescent="0.2">
      <c r="A555" s="117"/>
      <c r="B555" s="117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  <c r="T555" s="117"/>
      <c r="U555" s="117"/>
      <c r="V555" s="117"/>
      <c r="W555" s="117"/>
      <c r="X555" s="117"/>
      <c r="Y555" s="117"/>
      <c r="Z555" s="117"/>
      <c r="AA555" s="117"/>
      <c r="AB555" s="117"/>
      <c r="AC555" s="117"/>
      <c r="AD555" s="117"/>
      <c r="AE555" s="117"/>
      <c r="AF555" s="117"/>
      <c r="AG555" s="117"/>
      <c r="AH555" s="117"/>
      <c r="AI555" s="117"/>
      <c r="AJ555" s="117"/>
      <c r="AK555" s="117"/>
    </row>
    <row r="556" spans="1:37" x14ac:dyDescent="0.2">
      <c r="A556" s="117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17"/>
      <c r="U556" s="117"/>
      <c r="V556" s="117"/>
      <c r="W556" s="117"/>
      <c r="X556" s="117"/>
      <c r="Y556" s="117"/>
      <c r="Z556" s="117"/>
      <c r="AA556" s="117"/>
      <c r="AB556" s="117"/>
      <c r="AC556" s="117"/>
      <c r="AD556" s="117"/>
      <c r="AE556" s="117"/>
      <c r="AF556" s="117"/>
      <c r="AG556" s="117"/>
      <c r="AH556" s="117"/>
      <c r="AI556" s="117"/>
      <c r="AJ556" s="117"/>
      <c r="AK556" s="117"/>
    </row>
    <row r="557" spans="1:37" x14ac:dyDescent="0.2">
      <c r="A557" s="117"/>
      <c r="B557" s="117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  <c r="T557" s="117"/>
      <c r="U557" s="117"/>
      <c r="V557" s="117"/>
      <c r="W557" s="117"/>
      <c r="X557" s="117"/>
      <c r="Y557" s="117"/>
      <c r="Z557" s="117"/>
      <c r="AA557" s="117"/>
      <c r="AB557" s="117"/>
      <c r="AC557" s="117"/>
      <c r="AD557" s="117"/>
      <c r="AE557" s="117"/>
      <c r="AF557" s="117"/>
      <c r="AG557" s="117"/>
      <c r="AH557" s="117"/>
      <c r="AI557" s="117"/>
      <c r="AJ557" s="117"/>
      <c r="AK557" s="117"/>
    </row>
    <row r="558" spans="1:37" x14ac:dyDescent="0.2">
      <c r="A558" s="117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T558" s="117"/>
      <c r="U558" s="117"/>
      <c r="V558" s="117"/>
      <c r="W558" s="117"/>
      <c r="X558" s="117"/>
      <c r="Y558" s="117"/>
      <c r="Z558" s="117"/>
      <c r="AA558" s="117"/>
      <c r="AB558" s="117"/>
      <c r="AC558" s="117"/>
      <c r="AD558" s="117"/>
      <c r="AE558" s="117"/>
      <c r="AF558" s="117"/>
      <c r="AG558" s="117"/>
      <c r="AH558" s="117"/>
      <c r="AI558" s="117"/>
      <c r="AJ558" s="117"/>
      <c r="AK558" s="117"/>
    </row>
    <row r="559" spans="1:37" x14ac:dyDescent="0.2">
      <c r="A559" s="117"/>
      <c r="B559" s="117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T559" s="117"/>
      <c r="U559" s="117"/>
      <c r="V559" s="117"/>
      <c r="W559" s="117"/>
      <c r="X559" s="117"/>
      <c r="Y559" s="117"/>
      <c r="Z559" s="117"/>
      <c r="AA559" s="117"/>
      <c r="AB559" s="117"/>
      <c r="AC559" s="117"/>
      <c r="AD559" s="117"/>
      <c r="AE559" s="117"/>
      <c r="AF559" s="117"/>
      <c r="AG559" s="117"/>
      <c r="AH559" s="117"/>
      <c r="AI559" s="117"/>
      <c r="AJ559" s="117"/>
      <c r="AK559" s="117"/>
    </row>
    <row r="560" spans="1:37" x14ac:dyDescent="0.2">
      <c r="A560" s="117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T560" s="117"/>
      <c r="U560" s="117"/>
      <c r="V560" s="117"/>
      <c r="W560" s="117"/>
      <c r="X560" s="117"/>
      <c r="Y560" s="117"/>
      <c r="Z560" s="117"/>
      <c r="AA560" s="117"/>
      <c r="AB560" s="117"/>
      <c r="AC560" s="117"/>
      <c r="AD560" s="117"/>
      <c r="AE560" s="117"/>
      <c r="AF560" s="117"/>
      <c r="AG560" s="117"/>
      <c r="AH560" s="117"/>
      <c r="AI560" s="117"/>
      <c r="AJ560" s="117"/>
      <c r="AK560" s="117"/>
    </row>
    <row r="561" spans="1:37" x14ac:dyDescent="0.2">
      <c r="A561" s="117"/>
      <c r="B561" s="117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  <c r="T561" s="117"/>
      <c r="U561" s="117"/>
      <c r="V561" s="117"/>
      <c r="W561" s="117"/>
      <c r="X561" s="117"/>
      <c r="Y561" s="117"/>
      <c r="Z561" s="117"/>
      <c r="AA561" s="117"/>
      <c r="AB561" s="117"/>
      <c r="AC561" s="117"/>
      <c r="AD561" s="117"/>
      <c r="AE561" s="117"/>
      <c r="AF561" s="117"/>
      <c r="AG561" s="117"/>
      <c r="AH561" s="117"/>
      <c r="AI561" s="117"/>
      <c r="AJ561" s="117"/>
      <c r="AK561" s="117"/>
    </row>
    <row r="562" spans="1:37" x14ac:dyDescent="0.2">
      <c r="A562" s="117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T562" s="117"/>
      <c r="U562" s="117"/>
      <c r="V562" s="117"/>
      <c r="W562" s="117"/>
      <c r="X562" s="117"/>
      <c r="Y562" s="117"/>
      <c r="Z562" s="117"/>
      <c r="AA562" s="117"/>
      <c r="AB562" s="117"/>
      <c r="AC562" s="117"/>
      <c r="AD562" s="117"/>
      <c r="AE562" s="117"/>
      <c r="AF562" s="117"/>
      <c r="AG562" s="117"/>
      <c r="AH562" s="117"/>
      <c r="AI562" s="117"/>
      <c r="AJ562" s="117"/>
      <c r="AK562" s="117"/>
    </row>
    <row r="563" spans="1:37" x14ac:dyDescent="0.2">
      <c r="A563" s="117"/>
      <c r="B563" s="117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  <c r="T563" s="117"/>
      <c r="U563" s="117"/>
      <c r="V563" s="117"/>
      <c r="W563" s="117"/>
      <c r="X563" s="117"/>
      <c r="Y563" s="117"/>
      <c r="Z563" s="117"/>
      <c r="AA563" s="117"/>
      <c r="AB563" s="117"/>
      <c r="AC563" s="117"/>
      <c r="AD563" s="117"/>
      <c r="AE563" s="117"/>
      <c r="AF563" s="117"/>
      <c r="AG563" s="117"/>
      <c r="AH563" s="117"/>
      <c r="AI563" s="117"/>
      <c r="AJ563" s="117"/>
      <c r="AK563" s="117"/>
    </row>
    <row r="564" spans="1:37" x14ac:dyDescent="0.2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  <c r="T564" s="117"/>
      <c r="U564" s="117"/>
      <c r="V564" s="117"/>
      <c r="W564" s="117"/>
      <c r="X564" s="117"/>
      <c r="Y564" s="117"/>
      <c r="Z564" s="117"/>
      <c r="AA564" s="117"/>
      <c r="AB564" s="117"/>
      <c r="AC564" s="117"/>
      <c r="AD564" s="117"/>
      <c r="AE564" s="117"/>
      <c r="AF564" s="117"/>
      <c r="AG564" s="117"/>
      <c r="AH564" s="117"/>
      <c r="AI564" s="117"/>
      <c r="AJ564" s="117"/>
      <c r="AK564" s="117"/>
    </row>
    <row r="565" spans="1:37" x14ac:dyDescent="0.2">
      <c r="A565" s="117"/>
      <c r="B565" s="117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  <c r="S565" s="117"/>
      <c r="T565" s="117"/>
      <c r="U565" s="117"/>
      <c r="V565" s="117"/>
      <c r="W565" s="117"/>
      <c r="X565" s="117"/>
      <c r="Y565" s="117"/>
      <c r="Z565" s="117"/>
      <c r="AA565" s="117"/>
      <c r="AB565" s="117"/>
      <c r="AC565" s="117"/>
      <c r="AD565" s="117"/>
      <c r="AE565" s="117"/>
      <c r="AF565" s="117"/>
      <c r="AG565" s="117"/>
      <c r="AH565" s="117"/>
      <c r="AI565" s="117"/>
      <c r="AJ565" s="117"/>
      <c r="AK565" s="117"/>
    </row>
    <row r="566" spans="1:37" x14ac:dyDescent="0.2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T566" s="117"/>
      <c r="U566" s="117"/>
      <c r="V566" s="117"/>
      <c r="W566" s="117"/>
      <c r="X566" s="117"/>
      <c r="Y566" s="117"/>
      <c r="Z566" s="117"/>
      <c r="AA566" s="117"/>
      <c r="AB566" s="117"/>
      <c r="AC566" s="117"/>
      <c r="AD566" s="117"/>
      <c r="AE566" s="117"/>
      <c r="AF566" s="117"/>
      <c r="AG566" s="117"/>
      <c r="AH566" s="117"/>
      <c r="AI566" s="117"/>
      <c r="AJ566" s="117"/>
      <c r="AK566" s="117"/>
    </row>
    <row r="567" spans="1:37" x14ac:dyDescent="0.2">
      <c r="A567" s="117"/>
      <c r="B567" s="117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  <c r="T567" s="117"/>
      <c r="U567" s="117"/>
      <c r="V567" s="117"/>
      <c r="W567" s="117"/>
      <c r="X567" s="117"/>
      <c r="Y567" s="117"/>
      <c r="Z567" s="117"/>
      <c r="AA567" s="117"/>
      <c r="AB567" s="117"/>
      <c r="AC567" s="117"/>
      <c r="AD567" s="117"/>
      <c r="AE567" s="117"/>
      <c r="AF567" s="117"/>
      <c r="AG567" s="117"/>
      <c r="AH567" s="117"/>
      <c r="AI567" s="117"/>
      <c r="AJ567" s="117"/>
      <c r="AK567" s="117"/>
    </row>
    <row r="568" spans="1:37" x14ac:dyDescent="0.2">
      <c r="A568" s="117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T568" s="117"/>
      <c r="U568" s="117"/>
      <c r="V568" s="117"/>
      <c r="W568" s="117"/>
      <c r="X568" s="117"/>
      <c r="Y568" s="117"/>
      <c r="Z568" s="117"/>
      <c r="AA568" s="117"/>
      <c r="AB568" s="117"/>
      <c r="AC568" s="117"/>
      <c r="AD568" s="117"/>
      <c r="AE568" s="117"/>
      <c r="AF568" s="117"/>
      <c r="AG568" s="117"/>
      <c r="AH568" s="117"/>
      <c r="AI568" s="117"/>
      <c r="AJ568" s="117"/>
      <c r="AK568" s="117"/>
    </row>
    <row r="569" spans="1:37" x14ac:dyDescent="0.2">
      <c r="A569" s="117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  <c r="T569" s="117"/>
      <c r="U569" s="117"/>
      <c r="V569" s="117"/>
      <c r="W569" s="117"/>
      <c r="X569" s="117"/>
      <c r="Y569" s="117"/>
      <c r="Z569" s="117"/>
      <c r="AA569" s="117"/>
      <c r="AB569" s="117"/>
      <c r="AC569" s="117"/>
      <c r="AD569" s="117"/>
      <c r="AE569" s="117"/>
      <c r="AF569" s="117"/>
      <c r="AG569" s="117"/>
      <c r="AH569" s="117"/>
      <c r="AI569" s="117"/>
      <c r="AJ569" s="117"/>
      <c r="AK569" s="117"/>
    </row>
    <row r="570" spans="1:37" x14ac:dyDescent="0.2">
      <c r="A570" s="117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T570" s="117"/>
      <c r="U570" s="117"/>
      <c r="V570" s="117"/>
      <c r="W570" s="117"/>
      <c r="X570" s="117"/>
      <c r="Y570" s="117"/>
      <c r="Z570" s="117"/>
      <c r="AA570" s="117"/>
      <c r="AB570" s="117"/>
      <c r="AC570" s="117"/>
      <c r="AD570" s="117"/>
      <c r="AE570" s="117"/>
      <c r="AF570" s="117"/>
      <c r="AG570" s="117"/>
      <c r="AH570" s="117"/>
      <c r="AI570" s="117"/>
      <c r="AJ570" s="117"/>
      <c r="AK570" s="117"/>
    </row>
    <row r="571" spans="1:37" x14ac:dyDescent="0.2">
      <c r="A571" s="117"/>
      <c r="B571" s="117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  <c r="S571" s="117"/>
      <c r="T571" s="117"/>
      <c r="U571" s="117"/>
      <c r="V571" s="117"/>
      <c r="W571" s="117"/>
      <c r="X571" s="117"/>
      <c r="Y571" s="117"/>
      <c r="Z571" s="117"/>
      <c r="AA571" s="117"/>
      <c r="AB571" s="117"/>
      <c r="AC571" s="117"/>
      <c r="AD571" s="117"/>
      <c r="AE571" s="117"/>
      <c r="AF571" s="117"/>
      <c r="AG571" s="117"/>
      <c r="AH571" s="117"/>
      <c r="AI571" s="117"/>
      <c r="AJ571" s="117"/>
      <c r="AK571" s="117"/>
    </row>
    <row r="572" spans="1:37" x14ac:dyDescent="0.2">
      <c r="A572" s="117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T572" s="117"/>
      <c r="U572" s="117"/>
      <c r="V572" s="117"/>
      <c r="W572" s="117"/>
      <c r="X572" s="117"/>
      <c r="Y572" s="117"/>
      <c r="Z572" s="117"/>
      <c r="AA572" s="117"/>
      <c r="AB572" s="117"/>
      <c r="AC572" s="117"/>
      <c r="AD572" s="117"/>
      <c r="AE572" s="117"/>
      <c r="AF572" s="117"/>
      <c r="AG572" s="117"/>
      <c r="AH572" s="117"/>
      <c r="AI572" s="117"/>
      <c r="AJ572" s="117"/>
      <c r="AK572" s="117"/>
    </row>
    <row r="573" spans="1:37" x14ac:dyDescent="0.2">
      <c r="A573" s="117"/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  <c r="T573" s="117"/>
      <c r="U573" s="117"/>
      <c r="V573" s="117"/>
      <c r="W573" s="117"/>
      <c r="X573" s="117"/>
      <c r="Y573" s="117"/>
      <c r="Z573" s="117"/>
      <c r="AA573" s="117"/>
      <c r="AB573" s="117"/>
      <c r="AC573" s="117"/>
      <c r="AD573" s="117"/>
      <c r="AE573" s="117"/>
      <c r="AF573" s="117"/>
      <c r="AG573" s="117"/>
      <c r="AH573" s="117"/>
      <c r="AI573" s="117"/>
      <c r="AJ573" s="117"/>
      <c r="AK573" s="117"/>
    </row>
    <row r="574" spans="1:37" x14ac:dyDescent="0.2">
      <c r="A574" s="117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117"/>
      <c r="U574" s="117"/>
      <c r="V574" s="117"/>
      <c r="W574" s="117"/>
      <c r="X574" s="117"/>
      <c r="Y574" s="117"/>
      <c r="Z574" s="117"/>
      <c r="AA574" s="117"/>
      <c r="AB574" s="117"/>
      <c r="AC574" s="117"/>
      <c r="AD574" s="117"/>
      <c r="AE574" s="117"/>
      <c r="AF574" s="117"/>
      <c r="AG574" s="117"/>
      <c r="AH574" s="117"/>
      <c r="AI574" s="117"/>
      <c r="AJ574" s="117"/>
      <c r="AK574" s="117"/>
    </row>
    <row r="575" spans="1:37" x14ac:dyDescent="0.2">
      <c r="A575" s="117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  <c r="T575" s="117"/>
      <c r="U575" s="117"/>
      <c r="V575" s="117"/>
      <c r="W575" s="117"/>
      <c r="X575" s="117"/>
      <c r="Y575" s="117"/>
      <c r="Z575" s="117"/>
      <c r="AA575" s="117"/>
      <c r="AB575" s="117"/>
      <c r="AC575" s="117"/>
      <c r="AD575" s="117"/>
      <c r="AE575" s="117"/>
      <c r="AF575" s="117"/>
      <c r="AG575" s="117"/>
      <c r="AH575" s="117"/>
      <c r="AI575" s="117"/>
      <c r="AJ575" s="117"/>
      <c r="AK575" s="117"/>
    </row>
    <row r="576" spans="1:37" x14ac:dyDescent="0.2">
      <c r="A576" s="117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17"/>
      <c r="U576" s="117"/>
      <c r="V576" s="117"/>
      <c r="W576" s="117"/>
      <c r="X576" s="117"/>
      <c r="Y576" s="117"/>
      <c r="Z576" s="117"/>
      <c r="AA576" s="117"/>
      <c r="AB576" s="117"/>
      <c r="AC576" s="117"/>
      <c r="AD576" s="117"/>
      <c r="AE576" s="117"/>
      <c r="AF576" s="117"/>
      <c r="AG576" s="117"/>
      <c r="AH576" s="117"/>
      <c r="AI576" s="117"/>
      <c r="AJ576" s="117"/>
      <c r="AK576" s="117"/>
    </row>
    <row r="577" spans="1:37" x14ac:dyDescent="0.2">
      <c r="A577" s="117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  <c r="T577" s="117"/>
      <c r="U577" s="117"/>
      <c r="V577" s="117"/>
      <c r="W577" s="117"/>
      <c r="X577" s="117"/>
      <c r="Y577" s="117"/>
      <c r="Z577" s="117"/>
      <c r="AA577" s="117"/>
      <c r="AB577" s="117"/>
      <c r="AC577" s="117"/>
      <c r="AD577" s="117"/>
      <c r="AE577" s="117"/>
      <c r="AF577" s="117"/>
      <c r="AG577" s="117"/>
      <c r="AH577" s="117"/>
      <c r="AI577" s="117"/>
      <c r="AJ577" s="117"/>
      <c r="AK577" s="117"/>
    </row>
    <row r="578" spans="1:37" x14ac:dyDescent="0.2">
      <c r="A578" s="117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  <c r="T578" s="117"/>
      <c r="U578" s="117"/>
      <c r="V578" s="117"/>
      <c r="W578" s="117"/>
      <c r="X578" s="117"/>
      <c r="Y578" s="117"/>
      <c r="Z578" s="117"/>
      <c r="AA578" s="117"/>
      <c r="AB578" s="117"/>
      <c r="AC578" s="117"/>
      <c r="AD578" s="117"/>
      <c r="AE578" s="117"/>
      <c r="AF578" s="117"/>
      <c r="AG578" s="117"/>
      <c r="AH578" s="117"/>
      <c r="AI578" s="117"/>
      <c r="AJ578" s="117"/>
      <c r="AK578" s="117"/>
    </row>
    <row r="579" spans="1:37" x14ac:dyDescent="0.2">
      <c r="A579" s="117"/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  <c r="T579" s="117"/>
      <c r="U579" s="117"/>
      <c r="V579" s="117"/>
      <c r="W579" s="117"/>
      <c r="X579" s="117"/>
      <c r="Y579" s="117"/>
      <c r="Z579" s="117"/>
      <c r="AA579" s="117"/>
      <c r="AB579" s="117"/>
      <c r="AC579" s="117"/>
      <c r="AD579" s="117"/>
      <c r="AE579" s="117"/>
      <c r="AF579" s="117"/>
      <c r="AG579" s="117"/>
      <c r="AH579" s="117"/>
      <c r="AI579" s="117"/>
      <c r="AJ579" s="117"/>
      <c r="AK579" s="117"/>
    </row>
    <row r="580" spans="1:37" x14ac:dyDescent="0.2">
      <c r="A580" s="117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  <c r="T580" s="117"/>
      <c r="U580" s="117"/>
      <c r="V580" s="117"/>
      <c r="W580" s="117"/>
      <c r="X580" s="117"/>
      <c r="Y580" s="117"/>
      <c r="Z580" s="117"/>
      <c r="AA580" s="117"/>
      <c r="AB580" s="117"/>
      <c r="AC580" s="117"/>
      <c r="AD580" s="117"/>
      <c r="AE580" s="117"/>
      <c r="AF580" s="117"/>
      <c r="AG580" s="117"/>
      <c r="AH580" s="117"/>
      <c r="AI580" s="117"/>
      <c r="AJ580" s="117"/>
      <c r="AK580" s="117"/>
    </row>
    <row r="581" spans="1:37" x14ac:dyDescent="0.2">
      <c r="A581" s="117"/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  <c r="T581" s="117"/>
      <c r="U581" s="117"/>
      <c r="V581" s="117"/>
      <c r="W581" s="117"/>
      <c r="X581" s="117"/>
      <c r="Y581" s="117"/>
      <c r="Z581" s="117"/>
      <c r="AA581" s="117"/>
      <c r="AB581" s="117"/>
      <c r="AC581" s="117"/>
      <c r="AD581" s="117"/>
      <c r="AE581" s="117"/>
      <c r="AF581" s="117"/>
      <c r="AG581" s="117"/>
      <c r="AH581" s="117"/>
      <c r="AI581" s="117"/>
      <c r="AJ581" s="117"/>
      <c r="AK581" s="117"/>
    </row>
    <row r="582" spans="1:37" x14ac:dyDescent="0.2">
      <c r="A582" s="117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  <c r="V582" s="117"/>
      <c r="W582" s="117"/>
      <c r="X582" s="117"/>
      <c r="Y582" s="117"/>
      <c r="Z582" s="117"/>
      <c r="AA582" s="117"/>
      <c r="AB582" s="117"/>
      <c r="AC582" s="117"/>
      <c r="AD582" s="117"/>
      <c r="AE582" s="117"/>
      <c r="AF582" s="117"/>
      <c r="AG582" s="117"/>
      <c r="AH582" s="117"/>
      <c r="AI582" s="117"/>
      <c r="AJ582" s="117"/>
      <c r="AK582" s="117"/>
    </row>
    <row r="583" spans="1:37" x14ac:dyDescent="0.2">
      <c r="A583" s="117"/>
      <c r="B583" s="117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  <c r="V583" s="117"/>
      <c r="W583" s="117"/>
      <c r="X583" s="117"/>
      <c r="Y583" s="117"/>
      <c r="Z583" s="117"/>
      <c r="AA583" s="117"/>
      <c r="AB583" s="117"/>
      <c r="AC583" s="117"/>
      <c r="AD583" s="117"/>
      <c r="AE583" s="117"/>
      <c r="AF583" s="117"/>
      <c r="AG583" s="117"/>
      <c r="AH583" s="117"/>
      <c r="AI583" s="117"/>
      <c r="AJ583" s="117"/>
      <c r="AK583" s="117"/>
    </row>
    <row r="584" spans="1:37" x14ac:dyDescent="0.2">
      <c r="A584" s="117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T584" s="117"/>
      <c r="U584" s="117"/>
      <c r="V584" s="117"/>
      <c r="W584" s="117"/>
      <c r="X584" s="117"/>
      <c r="Y584" s="117"/>
      <c r="Z584" s="117"/>
      <c r="AA584" s="117"/>
      <c r="AB584" s="117"/>
      <c r="AC584" s="117"/>
      <c r="AD584" s="117"/>
      <c r="AE584" s="117"/>
      <c r="AF584" s="117"/>
      <c r="AG584" s="117"/>
      <c r="AH584" s="117"/>
      <c r="AI584" s="117"/>
      <c r="AJ584" s="117"/>
      <c r="AK584" s="117"/>
    </row>
    <row r="585" spans="1:37" x14ac:dyDescent="0.2">
      <c r="A585" s="117"/>
      <c r="B585" s="117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  <c r="T585" s="117"/>
      <c r="U585" s="117"/>
      <c r="V585" s="117"/>
      <c r="W585" s="117"/>
      <c r="X585" s="117"/>
      <c r="Y585" s="117"/>
      <c r="Z585" s="117"/>
      <c r="AA585" s="117"/>
      <c r="AB585" s="117"/>
      <c r="AC585" s="117"/>
      <c r="AD585" s="117"/>
      <c r="AE585" s="117"/>
      <c r="AF585" s="117"/>
      <c r="AG585" s="117"/>
      <c r="AH585" s="117"/>
      <c r="AI585" s="117"/>
      <c r="AJ585" s="117"/>
      <c r="AK585" s="117"/>
    </row>
    <row r="586" spans="1:37" x14ac:dyDescent="0.2">
      <c r="A586" s="117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T586" s="117"/>
      <c r="U586" s="117"/>
      <c r="V586" s="117"/>
      <c r="W586" s="117"/>
      <c r="X586" s="117"/>
      <c r="Y586" s="117"/>
      <c r="Z586" s="117"/>
      <c r="AA586" s="117"/>
      <c r="AB586" s="117"/>
      <c r="AC586" s="117"/>
      <c r="AD586" s="117"/>
      <c r="AE586" s="117"/>
      <c r="AF586" s="117"/>
      <c r="AG586" s="117"/>
      <c r="AH586" s="117"/>
      <c r="AI586" s="117"/>
      <c r="AJ586" s="117"/>
      <c r="AK586" s="117"/>
    </row>
    <row r="587" spans="1:37" x14ac:dyDescent="0.2">
      <c r="A587" s="117"/>
      <c r="B587" s="117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T587" s="117"/>
      <c r="U587" s="117"/>
      <c r="V587" s="117"/>
      <c r="W587" s="117"/>
      <c r="X587" s="117"/>
      <c r="Y587" s="117"/>
      <c r="Z587" s="117"/>
      <c r="AA587" s="117"/>
      <c r="AB587" s="117"/>
      <c r="AC587" s="117"/>
      <c r="AD587" s="117"/>
      <c r="AE587" s="117"/>
      <c r="AF587" s="117"/>
      <c r="AG587" s="117"/>
      <c r="AH587" s="117"/>
      <c r="AI587" s="117"/>
      <c r="AJ587" s="117"/>
      <c r="AK587" s="117"/>
    </row>
    <row r="588" spans="1:37" x14ac:dyDescent="0.2">
      <c r="A588" s="117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17"/>
      <c r="U588" s="117"/>
      <c r="V588" s="117"/>
      <c r="W588" s="117"/>
      <c r="X588" s="117"/>
      <c r="Y588" s="117"/>
      <c r="Z588" s="117"/>
      <c r="AA588" s="117"/>
      <c r="AB588" s="117"/>
      <c r="AC588" s="117"/>
      <c r="AD588" s="117"/>
      <c r="AE588" s="117"/>
      <c r="AF588" s="117"/>
      <c r="AG588" s="117"/>
      <c r="AH588" s="117"/>
      <c r="AI588" s="117"/>
      <c r="AJ588" s="117"/>
      <c r="AK588" s="117"/>
    </row>
    <row r="589" spans="1:37" x14ac:dyDescent="0.2">
      <c r="A589" s="117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  <c r="T589" s="117"/>
      <c r="U589" s="117"/>
      <c r="V589" s="117"/>
      <c r="W589" s="117"/>
      <c r="X589" s="117"/>
      <c r="Y589" s="117"/>
      <c r="Z589" s="117"/>
      <c r="AA589" s="117"/>
      <c r="AB589" s="117"/>
      <c r="AC589" s="117"/>
      <c r="AD589" s="117"/>
      <c r="AE589" s="117"/>
      <c r="AF589" s="117"/>
      <c r="AG589" s="117"/>
      <c r="AH589" s="117"/>
      <c r="AI589" s="117"/>
      <c r="AJ589" s="117"/>
      <c r="AK589" s="117"/>
    </row>
    <row r="590" spans="1:37" x14ac:dyDescent="0.2">
      <c r="A590" s="117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T590" s="117"/>
      <c r="U590" s="117"/>
      <c r="V590" s="117"/>
      <c r="W590" s="117"/>
      <c r="X590" s="117"/>
      <c r="Y590" s="117"/>
      <c r="Z590" s="117"/>
      <c r="AA590" s="117"/>
      <c r="AB590" s="117"/>
      <c r="AC590" s="117"/>
      <c r="AD590" s="117"/>
      <c r="AE590" s="117"/>
      <c r="AF590" s="117"/>
      <c r="AG590" s="117"/>
      <c r="AH590" s="117"/>
      <c r="AI590" s="117"/>
      <c r="AJ590" s="117"/>
      <c r="AK590" s="117"/>
    </row>
    <row r="591" spans="1:37" x14ac:dyDescent="0.2">
      <c r="A591" s="117"/>
      <c r="B591" s="117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  <c r="T591" s="117"/>
      <c r="U591" s="117"/>
      <c r="V591" s="117"/>
      <c r="W591" s="117"/>
      <c r="X591" s="117"/>
      <c r="Y591" s="117"/>
      <c r="Z591" s="117"/>
      <c r="AA591" s="117"/>
      <c r="AB591" s="117"/>
      <c r="AC591" s="117"/>
      <c r="AD591" s="117"/>
      <c r="AE591" s="117"/>
      <c r="AF591" s="117"/>
      <c r="AG591" s="117"/>
      <c r="AH591" s="117"/>
      <c r="AI591" s="117"/>
      <c r="AJ591" s="117"/>
      <c r="AK591" s="117"/>
    </row>
    <row r="592" spans="1:37" x14ac:dyDescent="0.2">
      <c r="A592" s="117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T592" s="117"/>
      <c r="U592" s="117"/>
      <c r="V592" s="117"/>
      <c r="W592" s="117"/>
      <c r="X592" s="117"/>
      <c r="Y592" s="117"/>
      <c r="Z592" s="117"/>
      <c r="AA592" s="117"/>
      <c r="AB592" s="117"/>
      <c r="AC592" s="117"/>
      <c r="AD592" s="117"/>
      <c r="AE592" s="117"/>
      <c r="AF592" s="117"/>
      <c r="AG592" s="117"/>
      <c r="AH592" s="117"/>
      <c r="AI592" s="117"/>
      <c r="AJ592" s="117"/>
      <c r="AK592" s="117"/>
    </row>
    <row r="593" spans="1:37" x14ac:dyDescent="0.2">
      <c r="A593" s="117"/>
      <c r="B593" s="117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  <c r="T593" s="117"/>
      <c r="U593" s="117"/>
      <c r="V593" s="117"/>
      <c r="W593" s="117"/>
      <c r="X593" s="117"/>
      <c r="Y593" s="117"/>
      <c r="Z593" s="117"/>
      <c r="AA593" s="117"/>
      <c r="AB593" s="117"/>
      <c r="AC593" s="117"/>
      <c r="AD593" s="117"/>
      <c r="AE593" s="117"/>
      <c r="AF593" s="117"/>
      <c r="AG593" s="117"/>
      <c r="AH593" s="117"/>
      <c r="AI593" s="117"/>
      <c r="AJ593" s="117"/>
      <c r="AK593" s="117"/>
    </row>
    <row r="594" spans="1:37" x14ac:dyDescent="0.2">
      <c r="A594" s="117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T594" s="117"/>
      <c r="U594" s="117"/>
      <c r="V594" s="117"/>
      <c r="W594" s="117"/>
      <c r="X594" s="117"/>
      <c r="Y594" s="117"/>
      <c r="Z594" s="117"/>
      <c r="AA594" s="117"/>
      <c r="AB594" s="117"/>
      <c r="AC594" s="117"/>
      <c r="AD594" s="117"/>
      <c r="AE594" s="117"/>
      <c r="AF594" s="117"/>
      <c r="AG594" s="117"/>
      <c r="AH594" s="117"/>
      <c r="AI594" s="117"/>
      <c r="AJ594" s="117"/>
      <c r="AK594" s="117"/>
    </row>
    <row r="595" spans="1:37" x14ac:dyDescent="0.2">
      <c r="A595" s="117"/>
      <c r="B595" s="117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  <c r="T595" s="117"/>
      <c r="U595" s="117"/>
      <c r="V595" s="117"/>
      <c r="W595" s="117"/>
      <c r="X595" s="117"/>
      <c r="Y595" s="117"/>
      <c r="Z595" s="117"/>
      <c r="AA595" s="117"/>
      <c r="AB595" s="117"/>
      <c r="AC595" s="117"/>
      <c r="AD595" s="117"/>
      <c r="AE595" s="117"/>
      <c r="AF595" s="117"/>
      <c r="AG595" s="117"/>
      <c r="AH595" s="117"/>
      <c r="AI595" s="117"/>
      <c r="AJ595" s="117"/>
      <c r="AK595" s="117"/>
    </row>
    <row r="596" spans="1:37" x14ac:dyDescent="0.2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T596" s="117"/>
      <c r="U596" s="117"/>
      <c r="V596" s="117"/>
      <c r="W596" s="117"/>
      <c r="X596" s="117"/>
      <c r="Y596" s="117"/>
      <c r="Z596" s="117"/>
      <c r="AA596" s="117"/>
      <c r="AB596" s="117"/>
      <c r="AC596" s="117"/>
      <c r="AD596" s="117"/>
      <c r="AE596" s="117"/>
      <c r="AF596" s="117"/>
      <c r="AG596" s="117"/>
      <c r="AH596" s="117"/>
      <c r="AI596" s="117"/>
      <c r="AJ596" s="117"/>
      <c r="AK596" s="117"/>
    </row>
    <row r="597" spans="1:37" x14ac:dyDescent="0.2">
      <c r="A597" s="117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  <c r="T597" s="117"/>
      <c r="U597" s="117"/>
      <c r="V597" s="117"/>
      <c r="W597" s="117"/>
      <c r="X597" s="117"/>
      <c r="Y597" s="117"/>
      <c r="Z597" s="117"/>
      <c r="AA597" s="117"/>
      <c r="AB597" s="117"/>
      <c r="AC597" s="117"/>
      <c r="AD597" s="117"/>
      <c r="AE597" s="117"/>
      <c r="AF597" s="117"/>
      <c r="AG597" s="117"/>
      <c r="AH597" s="117"/>
      <c r="AI597" s="117"/>
      <c r="AJ597" s="117"/>
      <c r="AK597" s="117"/>
    </row>
    <row r="598" spans="1:37" x14ac:dyDescent="0.2">
      <c r="A598" s="117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117"/>
      <c r="U598" s="117"/>
      <c r="V598" s="117"/>
      <c r="W598" s="117"/>
      <c r="X598" s="117"/>
      <c r="Y598" s="117"/>
      <c r="Z598" s="117"/>
      <c r="AA598" s="117"/>
      <c r="AB598" s="117"/>
      <c r="AC598" s="117"/>
      <c r="AD598" s="117"/>
      <c r="AE598" s="117"/>
      <c r="AF598" s="117"/>
      <c r="AG598" s="117"/>
      <c r="AH598" s="117"/>
      <c r="AI598" s="117"/>
      <c r="AJ598" s="117"/>
      <c r="AK598" s="117"/>
    </row>
    <row r="599" spans="1:37" x14ac:dyDescent="0.2">
      <c r="A599" s="117"/>
      <c r="B599" s="117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  <c r="T599" s="117"/>
      <c r="U599" s="117"/>
      <c r="V599" s="117"/>
      <c r="W599" s="117"/>
      <c r="X599" s="117"/>
      <c r="Y599" s="117"/>
      <c r="Z599" s="117"/>
      <c r="AA599" s="117"/>
      <c r="AB599" s="117"/>
      <c r="AC599" s="117"/>
      <c r="AD599" s="117"/>
      <c r="AE599" s="117"/>
      <c r="AF599" s="117"/>
      <c r="AG599" s="117"/>
      <c r="AH599" s="117"/>
      <c r="AI599" s="117"/>
      <c r="AJ599" s="117"/>
      <c r="AK599" s="117"/>
    </row>
    <row r="600" spans="1:37" x14ac:dyDescent="0.2">
      <c r="A600" s="117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  <c r="V600" s="117"/>
      <c r="W600" s="117"/>
      <c r="X600" s="117"/>
      <c r="Y600" s="117"/>
      <c r="Z600" s="117"/>
      <c r="AA600" s="117"/>
      <c r="AB600" s="117"/>
      <c r="AC600" s="117"/>
      <c r="AD600" s="117"/>
      <c r="AE600" s="117"/>
      <c r="AF600" s="117"/>
      <c r="AG600" s="117"/>
      <c r="AH600" s="117"/>
      <c r="AI600" s="117"/>
      <c r="AJ600" s="117"/>
      <c r="AK600" s="117"/>
    </row>
    <row r="601" spans="1:37" x14ac:dyDescent="0.2">
      <c r="A601" s="117"/>
      <c r="B601" s="117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  <c r="T601" s="117"/>
      <c r="U601" s="117"/>
      <c r="V601" s="117"/>
      <c r="W601" s="117"/>
      <c r="X601" s="117"/>
      <c r="Y601" s="117"/>
      <c r="Z601" s="117"/>
      <c r="AA601" s="117"/>
      <c r="AB601" s="117"/>
      <c r="AC601" s="117"/>
      <c r="AD601" s="117"/>
      <c r="AE601" s="117"/>
      <c r="AF601" s="117"/>
      <c r="AG601" s="117"/>
      <c r="AH601" s="117"/>
      <c r="AI601" s="117"/>
      <c r="AJ601" s="117"/>
      <c r="AK601" s="117"/>
    </row>
    <row r="602" spans="1:37" x14ac:dyDescent="0.2">
      <c r="A602" s="117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T602" s="117"/>
      <c r="U602" s="117"/>
      <c r="V602" s="117"/>
      <c r="W602" s="117"/>
      <c r="X602" s="117"/>
      <c r="Y602" s="117"/>
      <c r="Z602" s="117"/>
      <c r="AA602" s="117"/>
      <c r="AB602" s="117"/>
      <c r="AC602" s="117"/>
      <c r="AD602" s="117"/>
      <c r="AE602" s="117"/>
      <c r="AF602" s="117"/>
      <c r="AG602" s="117"/>
      <c r="AH602" s="117"/>
      <c r="AI602" s="117"/>
      <c r="AJ602" s="117"/>
      <c r="AK602" s="117"/>
    </row>
    <row r="603" spans="1:37" x14ac:dyDescent="0.2">
      <c r="A603" s="117"/>
      <c r="B603" s="117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  <c r="T603" s="117"/>
      <c r="U603" s="117"/>
      <c r="V603" s="117"/>
      <c r="W603" s="117"/>
      <c r="X603" s="117"/>
      <c r="Y603" s="117"/>
      <c r="Z603" s="117"/>
      <c r="AA603" s="117"/>
      <c r="AB603" s="117"/>
      <c r="AC603" s="117"/>
      <c r="AD603" s="117"/>
      <c r="AE603" s="117"/>
      <c r="AF603" s="117"/>
      <c r="AG603" s="117"/>
      <c r="AH603" s="117"/>
      <c r="AI603" s="117"/>
      <c r="AJ603" s="117"/>
      <c r="AK603" s="117"/>
    </row>
    <row r="604" spans="1:37" x14ac:dyDescent="0.2">
      <c r="A604" s="117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T604" s="117"/>
      <c r="U604" s="117"/>
      <c r="V604" s="117"/>
      <c r="W604" s="117"/>
      <c r="X604" s="117"/>
      <c r="Y604" s="117"/>
      <c r="Z604" s="117"/>
      <c r="AA604" s="117"/>
      <c r="AB604" s="117"/>
      <c r="AC604" s="117"/>
      <c r="AD604" s="117"/>
      <c r="AE604" s="117"/>
      <c r="AF604" s="117"/>
      <c r="AG604" s="117"/>
      <c r="AH604" s="117"/>
      <c r="AI604" s="117"/>
      <c r="AJ604" s="117"/>
      <c r="AK604" s="117"/>
    </row>
    <row r="605" spans="1:37" x14ac:dyDescent="0.2">
      <c r="A605" s="117"/>
      <c r="B605" s="117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  <c r="T605" s="117"/>
      <c r="U605" s="117"/>
      <c r="V605" s="117"/>
      <c r="W605" s="117"/>
      <c r="X605" s="117"/>
      <c r="Y605" s="117"/>
      <c r="Z605" s="117"/>
      <c r="AA605" s="117"/>
      <c r="AB605" s="117"/>
      <c r="AC605" s="117"/>
      <c r="AD605" s="117"/>
      <c r="AE605" s="117"/>
      <c r="AF605" s="117"/>
      <c r="AG605" s="117"/>
      <c r="AH605" s="117"/>
      <c r="AI605" s="117"/>
      <c r="AJ605" s="117"/>
      <c r="AK605" s="117"/>
    </row>
    <row r="606" spans="1:37" x14ac:dyDescent="0.2">
      <c r="A606" s="117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T606" s="117"/>
      <c r="U606" s="117"/>
      <c r="V606" s="117"/>
      <c r="W606" s="117"/>
      <c r="X606" s="117"/>
      <c r="Y606" s="117"/>
      <c r="Z606" s="117"/>
      <c r="AA606" s="117"/>
      <c r="AB606" s="117"/>
      <c r="AC606" s="117"/>
      <c r="AD606" s="117"/>
      <c r="AE606" s="117"/>
      <c r="AF606" s="117"/>
      <c r="AG606" s="117"/>
      <c r="AH606" s="117"/>
      <c r="AI606" s="117"/>
      <c r="AJ606" s="117"/>
      <c r="AK606" s="117"/>
    </row>
    <row r="607" spans="1:37" x14ac:dyDescent="0.2">
      <c r="A607" s="117"/>
      <c r="B607" s="117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  <c r="T607" s="117"/>
      <c r="U607" s="117"/>
      <c r="V607" s="117"/>
      <c r="W607" s="117"/>
      <c r="X607" s="117"/>
      <c r="Y607" s="117"/>
      <c r="Z607" s="117"/>
      <c r="AA607" s="117"/>
      <c r="AB607" s="117"/>
      <c r="AC607" s="117"/>
      <c r="AD607" s="117"/>
      <c r="AE607" s="117"/>
      <c r="AF607" s="117"/>
      <c r="AG607" s="117"/>
      <c r="AH607" s="117"/>
      <c r="AI607" s="117"/>
      <c r="AJ607" s="117"/>
      <c r="AK607" s="117"/>
    </row>
    <row r="608" spans="1:37" x14ac:dyDescent="0.2">
      <c r="A608" s="117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T608" s="117"/>
      <c r="U608" s="117"/>
      <c r="V608" s="117"/>
      <c r="W608" s="117"/>
      <c r="X608" s="117"/>
      <c r="Y608" s="117"/>
      <c r="Z608" s="117"/>
      <c r="AA608" s="117"/>
      <c r="AB608" s="117"/>
      <c r="AC608" s="117"/>
      <c r="AD608" s="117"/>
      <c r="AE608" s="117"/>
      <c r="AF608" s="117"/>
      <c r="AG608" s="117"/>
      <c r="AH608" s="117"/>
      <c r="AI608" s="117"/>
      <c r="AJ608" s="117"/>
      <c r="AK608" s="117"/>
    </row>
    <row r="609" spans="1:37" x14ac:dyDescent="0.2">
      <c r="A609" s="117"/>
      <c r="B609" s="117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  <c r="T609" s="117"/>
      <c r="U609" s="117"/>
      <c r="V609" s="117"/>
      <c r="W609" s="117"/>
      <c r="X609" s="117"/>
      <c r="Y609" s="117"/>
      <c r="Z609" s="117"/>
      <c r="AA609" s="117"/>
      <c r="AB609" s="117"/>
      <c r="AC609" s="117"/>
      <c r="AD609" s="117"/>
      <c r="AE609" s="117"/>
      <c r="AF609" s="117"/>
      <c r="AG609" s="117"/>
      <c r="AH609" s="117"/>
      <c r="AI609" s="117"/>
      <c r="AJ609" s="117"/>
      <c r="AK609" s="117"/>
    </row>
    <row r="610" spans="1:37" x14ac:dyDescent="0.2">
      <c r="A610" s="117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  <c r="T610" s="117"/>
      <c r="U610" s="117"/>
      <c r="V610" s="117"/>
      <c r="W610" s="117"/>
      <c r="X610" s="117"/>
      <c r="Y610" s="117"/>
      <c r="Z610" s="117"/>
      <c r="AA610" s="117"/>
      <c r="AB610" s="117"/>
      <c r="AC610" s="117"/>
      <c r="AD610" s="117"/>
      <c r="AE610" s="117"/>
      <c r="AF610" s="117"/>
      <c r="AG610" s="117"/>
      <c r="AH610" s="117"/>
      <c r="AI610" s="117"/>
      <c r="AJ610" s="117"/>
      <c r="AK610" s="117"/>
    </row>
    <row r="611" spans="1:37" x14ac:dyDescent="0.2">
      <c r="A611" s="117"/>
      <c r="B611" s="117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  <c r="S611" s="117"/>
      <c r="T611" s="117"/>
      <c r="U611" s="117"/>
      <c r="V611" s="117"/>
      <c r="W611" s="117"/>
      <c r="X611" s="117"/>
      <c r="Y611" s="117"/>
      <c r="Z611" s="117"/>
      <c r="AA611" s="117"/>
      <c r="AB611" s="117"/>
      <c r="AC611" s="117"/>
      <c r="AD611" s="117"/>
      <c r="AE611" s="117"/>
      <c r="AF611" s="117"/>
      <c r="AG611" s="117"/>
      <c r="AH611" s="117"/>
      <c r="AI611" s="117"/>
      <c r="AJ611" s="117"/>
      <c r="AK611" s="117"/>
    </row>
    <row r="612" spans="1:37" x14ac:dyDescent="0.2">
      <c r="A612" s="117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T612" s="117"/>
      <c r="U612" s="117"/>
      <c r="V612" s="117"/>
      <c r="W612" s="117"/>
      <c r="X612" s="117"/>
      <c r="Y612" s="117"/>
      <c r="Z612" s="117"/>
      <c r="AA612" s="117"/>
      <c r="AB612" s="117"/>
      <c r="AC612" s="117"/>
      <c r="AD612" s="117"/>
      <c r="AE612" s="117"/>
      <c r="AF612" s="117"/>
      <c r="AG612" s="117"/>
      <c r="AH612" s="117"/>
      <c r="AI612" s="117"/>
      <c r="AJ612" s="117"/>
      <c r="AK612" s="117"/>
    </row>
    <row r="613" spans="1:37" x14ac:dyDescent="0.2">
      <c r="A613" s="117"/>
      <c r="B613" s="117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  <c r="S613" s="117"/>
      <c r="T613" s="117"/>
      <c r="U613" s="117"/>
      <c r="V613" s="117"/>
      <c r="W613" s="117"/>
      <c r="X613" s="117"/>
      <c r="Y613" s="117"/>
      <c r="Z613" s="117"/>
      <c r="AA613" s="117"/>
      <c r="AB613" s="117"/>
      <c r="AC613" s="117"/>
      <c r="AD613" s="117"/>
      <c r="AE613" s="117"/>
      <c r="AF613" s="117"/>
      <c r="AG613" s="117"/>
      <c r="AH613" s="117"/>
      <c r="AI613" s="117"/>
      <c r="AJ613" s="117"/>
      <c r="AK613" s="117"/>
    </row>
    <row r="614" spans="1:37" x14ac:dyDescent="0.2">
      <c r="A614" s="117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T614" s="117"/>
      <c r="U614" s="117"/>
      <c r="V614" s="117"/>
      <c r="W614" s="117"/>
      <c r="X614" s="117"/>
      <c r="Y614" s="117"/>
      <c r="Z614" s="117"/>
      <c r="AA614" s="117"/>
      <c r="AB614" s="117"/>
      <c r="AC614" s="117"/>
      <c r="AD614" s="117"/>
      <c r="AE614" s="117"/>
      <c r="AF614" s="117"/>
      <c r="AG614" s="117"/>
      <c r="AH614" s="117"/>
      <c r="AI614" s="117"/>
      <c r="AJ614" s="117"/>
      <c r="AK614" s="117"/>
    </row>
    <row r="615" spans="1:37" x14ac:dyDescent="0.2">
      <c r="A615" s="117"/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  <c r="T615" s="117"/>
      <c r="U615" s="117"/>
      <c r="V615" s="117"/>
      <c r="W615" s="117"/>
      <c r="X615" s="117"/>
      <c r="Y615" s="117"/>
      <c r="Z615" s="117"/>
      <c r="AA615" s="117"/>
      <c r="AB615" s="117"/>
      <c r="AC615" s="117"/>
      <c r="AD615" s="117"/>
      <c r="AE615" s="117"/>
      <c r="AF615" s="117"/>
      <c r="AG615" s="117"/>
      <c r="AH615" s="117"/>
      <c r="AI615" s="117"/>
      <c r="AJ615" s="117"/>
      <c r="AK615" s="117"/>
    </row>
    <row r="616" spans="1:37" x14ac:dyDescent="0.2">
      <c r="A616" s="117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T616" s="117"/>
      <c r="U616" s="117"/>
      <c r="V616" s="117"/>
      <c r="W616" s="117"/>
      <c r="X616" s="117"/>
      <c r="Y616" s="117"/>
      <c r="Z616" s="117"/>
      <c r="AA616" s="117"/>
      <c r="AB616" s="117"/>
      <c r="AC616" s="117"/>
      <c r="AD616" s="117"/>
      <c r="AE616" s="117"/>
      <c r="AF616" s="117"/>
      <c r="AG616" s="117"/>
      <c r="AH616" s="117"/>
      <c r="AI616" s="117"/>
      <c r="AJ616" s="117"/>
      <c r="AK616" s="117"/>
    </row>
    <row r="617" spans="1:37" x14ac:dyDescent="0.2">
      <c r="A617" s="117"/>
      <c r="B617" s="117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  <c r="T617" s="117"/>
      <c r="U617" s="117"/>
      <c r="V617" s="117"/>
      <c r="W617" s="117"/>
      <c r="X617" s="117"/>
      <c r="Y617" s="117"/>
      <c r="Z617" s="117"/>
      <c r="AA617" s="117"/>
      <c r="AB617" s="117"/>
      <c r="AC617" s="117"/>
      <c r="AD617" s="117"/>
      <c r="AE617" s="117"/>
      <c r="AF617" s="117"/>
      <c r="AG617" s="117"/>
      <c r="AH617" s="117"/>
      <c r="AI617" s="117"/>
      <c r="AJ617" s="117"/>
      <c r="AK617" s="117"/>
    </row>
    <row r="618" spans="1:37" x14ac:dyDescent="0.2">
      <c r="A618" s="117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  <c r="T618" s="117"/>
      <c r="U618" s="117"/>
      <c r="V618" s="117"/>
      <c r="W618" s="117"/>
      <c r="X618" s="117"/>
      <c r="Y618" s="117"/>
      <c r="Z618" s="117"/>
      <c r="AA618" s="117"/>
      <c r="AB618" s="117"/>
      <c r="AC618" s="117"/>
      <c r="AD618" s="117"/>
      <c r="AE618" s="117"/>
      <c r="AF618" s="117"/>
      <c r="AG618" s="117"/>
      <c r="AH618" s="117"/>
      <c r="AI618" s="117"/>
      <c r="AJ618" s="117"/>
      <c r="AK618" s="117"/>
    </row>
    <row r="619" spans="1:37" x14ac:dyDescent="0.2">
      <c r="A619" s="117"/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T619" s="117"/>
      <c r="U619" s="117"/>
      <c r="V619" s="117"/>
      <c r="W619" s="117"/>
      <c r="X619" s="117"/>
      <c r="Y619" s="117"/>
      <c r="Z619" s="117"/>
      <c r="AA619" s="117"/>
      <c r="AB619" s="117"/>
      <c r="AC619" s="117"/>
      <c r="AD619" s="117"/>
      <c r="AE619" s="117"/>
      <c r="AF619" s="117"/>
      <c r="AG619" s="117"/>
      <c r="AH619" s="117"/>
      <c r="AI619" s="117"/>
      <c r="AJ619" s="117"/>
      <c r="AK619" s="117"/>
    </row>
    <row r="620" spans="1:37" x14ac:dyDescent="0.2">
      <c r="A620" s="117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  <c r="T620" s="117"/>
      <c r="U620" s="117"/>
      <c r="V620" s="117"/>
      <c r="W620" s="117"/>
      <c r="X620" s="117"/>
      <c r="Y620" s="117"/>
      <c r="Z620" s="117"/>
      <c r="AA620" s="117"/>
      <c r="AB620" s="117"/>
      <c r="AC620" s="117"/>
      <c r="AD620" s="117"/>
      <c r="AE620" s="117"/>
      <c r="AF620" s="117"/>
      <c r="AG620" s="117"/>
      <c r="AH620" s="117"/>
      <c r="AI620" s="117"/>
      <c r="AJ620" s="117"/>
      <c r="AK620" s="117"/>
    </row>
    <row r="621" spans="1:37" x14ac:dyDescent="0.2">
      <c r="A621" s="117"/>
      <c r="B621" s="117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  <c r="T621" s="117"/>
      <c r="U621" s="117"/>
      <c r="V621" s="117"/>
      <c r="W621" s="117"/>
      <c r="X621" s="117"/>
      <c r="Y621" s="117"/>
      <c r="Z621" s="117"/>
      <c r="AA621" s="117"/>
      <c r="AB621" s="117"/>
      <c r="AC621" s="117"/>
      <c r="AD621" s="117"/>
      <c r="AE621" s="117"/>
      <c r="AF621" s="117"/>
      <c r="AG621" s="117"/>
      <c r="AH621" s="117"/>
      <c r="AI621" s="117"/>
      <c r="AJ621" s="117"/>
      <c r="AK621" s="117"/>
    </row>
    <row r="622" spans="1:37" x14ac:dyDescent="0.2">
      <c r="A622" s="117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T622" s="117"/>
      <c r="U622" s="117"/>
      <c r="V622" s="117"/>
      <c r="W622" s="117"/>
      <c r="X622" s="117"/>
      <c r="Y622" s="117"/>
      <c r="Z622" s="117"/>
      <c r="AA622" s="117"/>
      <c r="AB622" s="117"/>
      <c r="AC622" s="117"/>
      <c r="AD622" s="117"/>
      <c r="AE622" s="117"/>
      <c r="AF622" s="117"/>
      <c r="AG622" s="117"/>
      <c r="AH622" s="117"/>
      <c r="AI622" s="117"/>
      <c r="AJ622" s="117"/>
      <c r="AK622" s="117"/>
    </row>
    <row r="623" spans="1:37" x14ac:dyDescent="0.2">
      <c r="A623" s="117"/>
      <c r="B623" s="117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  <c r="T623" s="117"/>
      <c r="U623" s="117"/>
      <c r="V623" s="117"/>
      <c r="W623" s="117"/>
      <c r="X623" s="117"/>
      <c r="Y623" s="117"/>
      <c r="Z623" s="117"/>
      <c r="AA623" s="117"/>
      <c r="AB623" s="117"/>
      <c r="AC623" s="117"/>
      <c r="AD623" s="117"/>
      <c r="AE623" s="117"/>
      <c r="AF623" s="117"/>
      <c r="AG623" s="117"/>
      <c r="AH623" s="117"/>
      <c r="AI623" s="117"/>
      <c r="AJ623" s="117"/>
      <c r="AK623" s="117"/>
    </row>
    <row r="624" spans="1:37" x14ac:dyDescent="0.2">
      <c r="A624" s="117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17"/>
      <c r="U624" s="117"/>
      <c r="V624" s="117"/>
      <c r="W624" s="117"/>
      <c r="X624" s="117"/>
      <c r="Y624" s="117"/>
      <c r="Z624" s="117"/>
      <c r="AA624" s="117"/>
      <c r="AB624" s="117"/>
      <c r="AC624" s="117"/>
      <c r="AD624" s="117"/>
      <c r="AE624" s="117"/>
      <c r="AF624" s="117"/>
      <c r="AG624" s="117"/>
      <c r="AH624" s="117"/>
      <c r="AI624" s="117"/>
      <c r="AJ624" s="117"/>
      <c r="AK624" s="117"/>
    </row>
    <row r="625" spans="1:37" x14ac:dyDescent="0.2">
      <c r="A625" s="117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  <c r="T625" s="117"/>
      <c r="U625" s="117"/>
      <c r="V625" s="117"/>
      <c r="W625" s="117"/>
      <c r="X625" s="117"/>
      <c r="Y625" s="117"/>
      <c r="Z625" s="117"/>
      <c r="AA625" s="117"/>
      <c r="AB625" s="117"/>
      <c r="AC625" s="117"/>
      <c r="AD625" s="117"/>
      <c r="AE625" s="117"/>
      <c r="AF625" s="117"/>
      <c r="AG625" s="117"/>
      <c r="AH625" s="117"/>
      <c r="AI625" s="117"/>
      <c r="AJ625" s="117"/>
      <c r="AK625" s="117"/>
    </row>
    <row r="626" spans="1:37" x14ac:dyDescent="0.2">
      <c r="A626" s="117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  <c r="T626" s="117"/>
      <c r="U626" s="117"/>
      <c r="V626" s="117"/>
      <c r="W626" s="117"/>
      <c r="X626" s="117"/>
      <c r="Y626" s="117"/>
      <c r="Z626" s="117"/>
      <c r="AA626" s="117"/>
      <c r="AB626" s="117"/>
      <c r="AC626" s="117"/>
      <c r="AD626" s="117"/>
      <c r="AE626" s="117"/>
      <c r="AF626" s="117"/>
      <c r="AG626" s="117"/>
      <c r="AH626" s="117"/>
      <c r="AI626" s="117"/>
      <c r="AJ626" s="117"/>
      <c r="AK626" s="117"/>
    </row>
    <row r="627" spans="1:37" x14ac:dyDescent="0.2">
      <c r="A627" s="117"/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  <c r="T627" s="117"/>
      <c r="U627" s="117"/>
      <c r="V627" s="117"/>
      <c r="W627" s="117"/>
      <c r="X627" s="117"/>
      <c r="Y627" s="117"/>
      <c r="Z627" s="117"/>
      <c r="AA627" s="117"/>
      <c r="AB627" s="117"/>
      <c r="AC627" s="117"/>
      <c r="AD627" s="117"/>
      <c r="AE627" s="117"/>
      <c r="AF627" s="117"/>
      <c r="AG627" s="117"/>
      <c r="AH627" s="117"/>
      <c r="AI627" s="117"/>
      <c r="AJ627" s="117"/>
      <c r="AK627" s="117"/>
    </row>
    <row r="628" spans="1:37" x14ac:dyDescent="0.2">
      <c r="A628" s="117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T628" s="117"/>
      <c r="U628" s="117"/>
      <c r="V628" s="117"/>
      <c r="W628" s="117"/>
      <c r="X628" s="117"/>
      <c r="Y628" s="117"/>
      <c r="Z628" s="117"/>
      <c r="AA628" s="117"/>
      <c r="AB628" s="117"/>
      <c r="AC628" s="117"/>
      <c r="AD628" s="117"/>
      <c r="AE628" s="117"/>
      <c r="AF628" s="117"/>
      <c r="AG628" s="117"/>
      <c r="AH628" s="117"/>
      <c r="AI628" s="117"/>
      <c r="AJ628" s="117"/>
      <c r="AK628" s="117"/>
    </row>
    <row r="629" spans="1:37" x14ac:dyDescent="0.2">
      <c r="A629" s="117"/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  <c r="T629" s="117"/>
      <c r="U629" s="117"/>
      <c r="V629" s="117"/>
      <c r="W629" s="117"/>
      <c r="X629" s="117"/>
      <c r="Y629" s="117"/>
      <c r="Z629" s="117"/>
      <c r="AA629" s="117"/>
      <c r="AB629" s="117"/>
      <c r="AC629" s="117"/>
      <c r="AD629" s="117"/>
      <c r="AE629" s="117"/>
      <c r="AF629" s="117"/>
      <c r="AG629" s="117"/>
      <c r="AH629" s="117"/>
      <c r="AI629" s="117"/>
      <c r="AJ629" s="117"/>
      <c r="AK629" s="117"/>
    </row>
    <row r="630" spans="1:37" x14ac:dyDescent="0.2">
      <c r="A630" s="117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T630" s="117"/>
      <c r="U630" s="117"/>
      <c r="V630" s="117"/>
      <c r="W630" s="117"/>
      <c r="X630" s="117"/>
      <c r="Y630" s="117"/>
      <c r="Z630" s="117"/>
      <c r="AA630" s="117"/>
      <c r="AB630" s="117"/>
      <c r="AC630" s="117"/>
      <c r="AD630" s="117"/>
      <c r="AE630" s="117"/>
      <c r="AF630" s="117"/>
      <c r="AG630" s="117"/>
      <c r="AH630" s="117"/>
      <c r="AI630" s="117"/>
      <c r="AJ630" s="117"/>
      <c r="AK630" s="117"/>
    </row>
    <row r="631" spans="1:37" x14ac:dyDescent="0.2">
      <c r="A631" s="117"/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  <c r="T631" s="117"/>
      <c r="U631" s="117"/>
      <c r="V631" s="117"/>
      <c r="W631" s="117"/>
      <c r="X631" s="117"/>
      <c r="Y631" s="117"/>
      <c r="Z631" s="117"/>
      <c r="AA631" s="117"/>
      <c r="AB631" s="117"/>
      <c r="AC631" s="117"/>
      <c r="AD631" s="117"/>
      <c r="AE631" s="117"/>
      <c r="AF631" s="117"/>
      <c r="AG631" s="117"/>
      <c r="AH631" s="117"/>
      <c r="AI631" s="117"/>
      <c r="AJ631" s="117"/>
      <c r="AK631" s="117"/>
    </row>
    <row r="632" spans="1:37" x14ac:dyDescent="0.2">
      <c r="A632" s="117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  <c r="V632" s="117"/>
      <c r="W632" s="117"/>
      <c r="X632" s="117"/>
      <c r="Y632" s="117"/>
      <c r="Z632" s="117"/>
      <c r="AA632" s="117"/>
      <c r="AB632" s="117"/>
      <c r="AC632" s="117"/>
      <c r="AD632" s="117"/>
      <c r="AE632" s="117"/>
      <c r="AF632" s="117"/>
      <c r="AG632" s="117"/>
      <c r="AH632" s="117"/>
      <c r="AI632" s="117"/>
      <c r="AJ632" s="117"/>
      <c r="AK632" s="117"/>
    </row>
    <row r="633" spans="1:37" x14ac:dyDescent="0.2">
      <c r="A633" s="117"/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  <c r="V633" s="117"/>
      <c r="W633" s="117"/>
      <c r="X633" s="117"/>
      <c r="Y633" s="117"/>
      <c r="Z633" s="117"/>
      <c r="AA633" s="117"/>
      <c r="AB633" s="117"/>
      <c r="AC633" s="117"/>
      <c r="AD633" s="117"/>
      <c r="AE633" s="117"/>
      <c r="AF633" s="117"/>
      <c r="AG633" s="117"/>
      <c r="AH633" s="117"/>
      <c r="AI633" s="117"/>
      <c r="AJ633" s="117"/>
      <c r="AK633" s="117"/>
    </row>
    <row r="634" spans="1:37" x14ac:dyDescent="0.2">
      <c r="A634" s="117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  <c r="T634" s="117"/>
      <c r="U634" s="117"/>
      <c r="V634" s="117"/>
      <c r="W634" s="117"/>
      <c r="X634" s="117"/>
      <c r="Y634" s="117"/>
      <c r="Z634" s="117"/>
      <c r="AA634" s="117"/>
      <c r="AB634" s="117"/>
      <c r="AC634" s="117"/>
      <c r="AD634" s="117"/>
      <c r="AE634" s="117"/>
      <c r="AF634" s="117"/>
      <c r="AG634" s="117"/>
      <c r="AH634" s="117"/>
      <c r="AI634" s="117"/>
      <c r="AJ634" s="117"/>
      <c r="AK634" s="117"/>
    </row>
    <row r="635" spans="1:37" x14ac:dyDescent="0.2">
      <c r="A635" s="117"/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  <c r="T635" s="117"/>
      <c r="U635" s="117"/>
      <c r="V635" s="117"/>
      <c r="W635" s="117"/>
      <c r="X635" s="117"/>
      <c r="Y635" s="117"/>
      <c r="Z635" s="117"/>
      <c r="AA635" s="117"/>
      <c r="AB635" s="117"/>
      <c r="AC635" s="117"/>
      <c r="AD635" s="117"/>
      <c r="AE635" s="117"/>
      <c r="AF635" s="117"/>
      <c r="AG635" s="117"/>
      <c r="AH635" s="117"/>
      <c r="AI635" s="117"/>
      <c r="AJ635" s="117"/>
      <c r="AK635" s="117"/>
    </row>
    <row r="636" spans="1:37" x14ac:dyDescent="0.2">
      <c r="A636" s="117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T636" s="117"/>
      <c r="U636" s="117"/>
      <c r="V636" s="117"/>
      <c r="W636" s="117"/>
      <c r="X636" s="117"/>
      <c r="Y636" s="117"/>
      <c r="Z636" s="117"/>
      <c r="AA636" s="117"/>
      <c r="AB636" s="117"/>
      <c r="AC636" s="117"/>
      <c r="AD636" s="117"/>
      <c r="AE636" s="117"/>
      <c r="AF636" s="117"/>
      <c r="AG636" s="117"/>
      <c r="AH636" s="117"/>
      <c r="AI636" s="117"/>
      <c r="AJ636" s="117"/>
      <c r="AK636" s="117"/>
    </row>
    <row r="637" spans="1:37" x14ac:dyDescent="0.2">
      <c r="A637" s="117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  <c r="T637" s="117"/>
      <c r="U637" s="117"/>
      <c r="V637" s="117"/>
      <c r="W637" s="117"/>
      <c r="X637" s="117"/>
      <c r="Y637" s="117"/>
      <c r="Z637" s="117"/>
      <c r="AA637" s="117"/>
      <c r="AB637" s="117"/>
      <c r="AC637" s="117"/>
      <c r="AD637" s="117"/>
      <c r="AE637" s="117"/>
      <c r="AF637" s="117"/>
      <c r="AG637" s="117"/>
      <c r="AH637" s="117"/>
      <c r="AI637" s="117"/>
      <c r="AJ637" s="117"/>
      <c r="AK637" s="117"/>
    </row>
    <row r="638" spans="1:37" x14ac:dyDescent="0.2">
      <c r="A638" s="117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T638" s="117"/>
      <c r="U638" s="117"/>
      <c r="V638" s="117"/>
      <c r="W638" s="117"/>
      <c r="X638" s="117"/>
      <c r="Y638" s="117"/>
      <c r="Z638" s="117"/>
      <c r="AA638" s="117"/>
      <c r="AB638" s="117"/>
      <c r="AC638" s="117"/>
      <c r="AD638" s="117"/>
      <c r="AE638" s="117"/>
      <c r="AF638" s="117"/>
      <c r="AG638" s="117"/>
      <c r="AH638" s="117"/>
      <c r="AI638" s="117"/>
      <c r="AJ638" s="117"/>
      <c r="AK638" s="117"/>
    </row>
    <row r="639" spans="1:37" x14ac:dyDescent="0.2">
      <c r="A639" s="117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T639" s="117"/>
      <c r="U639" s="117"/>
      <c r="V639" s="117"/>
      <c r="W639" s="117"/>
      <c r="X639" s="117"/>
      <c r="Y639" s="117"/>
      <c r="Z639" s="117"/>
      <c r="AA639" s="117"/>
      <c r="AB639" s="117"/>
      <c r="AC639" s="117"/>
      <c r="AD639" s="117"/>
      <c r="AE639" s="117"/>
      <c r="AF639" s="117"/>
      <c r="AG639" s="117"/>
      <c r="AH639" s="117"/>
      <c r="AI639" s="117"/>
      <c r="AJ639" s="117"/>
      <c r="AK639" s="117"/>
    </row>
    <row r="640" spans="1:37" x14ac:dyDescent="0.2">
      <c r="A640" s="117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T640" s="117"/>
      <c r="U640" s="117"/>
      <c r="V640" s="117"/>
      <c r="W640" s="117"/>
      <c r="X640" s="117"/>
      <c r="Y640" s="117"/>
      <c r="Z640" s="117"/>
      <c r="AA640" s="117"/>
      <c r="AB640" s="117"/>
      <c r="AC640" s="117"/>
      <c r="AD640" s="117"/>
      <c r="AE640" s="117"/>
      <c r="AF640" s="117"/>
      <c r="AG640" s="117"/>
      <c r="AH640" s="117"/>
      <c r="AI640" s="117"/>
      <c r="AJ640" s="117"/>
      <c r="AK640" s="117"/>
    </row>
    <row r="641" spans="1:37" x14ac:dyDescent="0.2">
      <c r="A641" s="117"/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  <c r="T641" s="117"/>
      <c r="U641" s="117"/>
      <c r="V641" s="117"/>
      <c r="W641" s="117"/>
      <c r="X641" s="117"/>
      <c r="Y641" s="117"/>
      <c r="Z641" s="117"/>
      <c r="AA641" s="117"/>
      <c r="AB641" s="117"/>
      <c r="AC641" s="117"/>
      <c r="AD641" s="117"/>
      <c r="AE641" s="117"/>
      <c r="AF641" s="117"/>
      <c r="AG641" s="117"/>
      <c r="AH641" s="117"/>
      <c r="AI641" s="117"/>
      <c r="AJ641" s="117"/>
      <c r="AK641" s="117"/>
    </row>
    <row r="642" spans="1:37" x14ac:dyDescent="0.2">
      <c r="A642" s="117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T642" s="117"/>
      <c r="U642" s="117"/>
      <c r="V642" s="117"/>
      <c r="W642" s="117"/>
      <c r="X642" s="117"/>
      <c r="Y642" s="117"/>
      <c r="Z642" s="117"/>
      <c r="AA642" s="117"/>
      <c r="AB642" s="117"/>
      <c r="AC642" s="117"/>
      <c r="AD642" s="117"/>
      <c r="AE642" s="117"/>
      <c r="AF642" s="117"/>
      <c r="AG642" s="117"/>
      <c r="AH642" s="117"/>
      <c r="AI642" s="117"/>
      <c r="AJ642" s="117"/>
      <c r="AK642" s="117"/>
    </row>
    <row r="643" spans="1:37" x14ac:dyDescent="0.2">
      <c r="A643" s="117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  <c r="T643" s="117"/>
      <c r="U643" s="117"/>
      <c r="V643" s="117"/>
      <c r="W643" s="117"/>
      <c r="X643" s="117"/>
      <c r="Y643" s="117"/>
      <c r="Z643" s="117"/>
      <c r="AA643" s="117"/>
      <c r="AB643" s="117"/>
      <c r="AC643" s="117"/>
      <c r="AD643" s="117"/>
      <c r="AE643" s="117"/>
      <c r="AF643" s="117"/>
      <c r="AG643" s="117"/>
      <c r="AH643" s="117"/>
      <c r="AI643" s="117"/>
      <c r="AJ643" s="117"/>
      <c r="AK643" s="117"/>
    </row>
    <row r="644" spans="1:37" x14ac:dyDescent="0.2">
      <c r="A644" s="117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T644" s="117"/>
      <c r="U644" s="117"/>
      <c r="V644" s="117"/>
      <c r="W644" s="117"/>
      <c r="X644" s="117"/>
      <c r="Y644" s="117"/>
      <c r="Z644" s="117"/>
      <c r="AA644" s="117"/>
      <c r="AB644" s="117"/>
      <c r="AC644" s="117"/>
      <c r="AD644" s="117"/>
      <c r="AE644" s="117"/>
      <c r="AF644" s="117"/>
      <c r="AG644" s="117"/>
      <c r="AH644" s="117"/>
      <c r="AI644" s="117"/>
      <c r="AJ644" s="117"/>
      <c r="AK644" s="117"/>
    </row>
    <row r="645" spans="1:37" x14ac:dyDescent="0.2">
      <c r="A645" s="117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  <c r="T645" s="117"/>
      <c r="U645" s="117"/>
      <c r="V645" s="117"/>
      <c r="W645" s="117"/>
      <c r="X645" s="117"/>
      <c r="Y645" s="117"/>
      <c r="Z645" s="117"/>
      <c r="AA645" s="117"/>
      <c r="AB645" s="117"/>
      <c r="AC645" s="117"/>
      <c r="AD645" s="117"/>
      <c r="AE645" s="117"/>
      <c r="AF645" s="117"/>
      <c r="AG645" s="117"/>
      <c r="AH645" s="117"/>
      <c r="AI645" s="117"/>
      <c r="AJ645" s="117"/>
      <c r="AK645" s="117"/>
    </row>
    <row r="646" spans="1:37" x14ac:dyDescent="0.2">
      <c r="A646" s="117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T646" s="117"/>
      <c r="U646" s="117"/>
      <c r="V646" s="117"/>
      <c r="W646" s="117"/>
      <c r="X646" s="117"/>
      <c r="Y646" s="117"/>
      <c r="Z646" s="117"/>
      <c r="AA646" s="117"/>
      <c r="AB646" s="117"/>
      <c r="AC646" s="117"/>
      <c r="AD646" s="117"/>
      <c r="AE646" s="117"/>
      <c r="AF646" s="117"/>
      <c r="AG646" s="117"/>
      <c r="AH646" s="117"/>
      <c r="AI646" s="117"/>
      <c r="AJ646" s="117"/>
      <c r="AK646" s="117"/>
    </row>
    <row r="647" spans="1:37" x14ac:dyDescent="0.2">
      <c r="A647" s="117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  <c r="T647" s="117"/>
      <c r="U647" s="117"/>
      <c r="V647" s="117"/>
      <c r="W647" s="117"/>
      <c r="X647" s="117"/>
      <c r="Y647" s="117"/>
      <c r="Z647" s="117"/>
      <c r="AA647" s="117"/>
      <c r="AB647" s="117"/>
      <c r="AC647" s="117"/>
      <c r="AD647" s="117"/>
      <c r="AE647" s="117"/>
      <c r="AF647" s="117"/>
      <c r="AG647" s="117"/>
      <c r="AH647" s="117"/>
      <c r="AI647" s="117"/>
      <c r="AJ647" s="117"/>
      <c r="AK647" s="117"/>
    </row>
    <row r="648" spans="1:37" x14ac:dyDescent="0.2">
      <c r="A648" s="117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T648" s="117"/>
      <c r="U648" s="117"/>
      <c r="V648" s="117"/>
      <c r="W648" s="117"/>
      <c r="X648" s="117"/>
      <c r="Y648" s="117"/>
      <c r="Z648" s="117"/>
      <c r="AA648" s="117"/>
      <c r="AB648" s="117"/>
      <c r="AC648" s="117"/>
      <c r="AD648" s="117"/>
      <c r="AE648" s="117"/>
      <c r="AF648" s="117"/>
      <c r="AG648" s="117"/>
      <c r="AH648" s="117"/>
      <c r="AI648" s="117"/>
      <c r="AJ648" s="117"/>
      <c r="AK648" s="117"/>
    </row>
    <row r="649" spans="1:37" x14ac:dyDescent="0.2">
      <c r="A649" s="117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  <c r="T649" s="117"/>
      <c r="U649" s="117"/>
      <c r="V649" s="117"/>
      <c r="W649" s="117"/>
      <c r="X649" s="117"/>
      <c r="Y649" s="117"/>
      <c r="Z649" s="117"/>
      <c r="AA649" s="117"/>
      <c r="AB649" s="117"/>
      <c r="AC649" s="117"/>
      <c r="AD649" s="117"/>
      <c r="AE649" s="117"/>
      <c r="AF649" s="117"/>
      <c r="AG649" s="117"/>
      <c r="AH649" s="117"/>
      <c r="AI649" s="117"/>
      <c r="AJ649" s="117"/>
      <c r="AK649" s="117"/>
    </row>
    <row r="650" spans="1:37" x14ac:dyDescent="0.2">
      <c r="A650" s="117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T650" s="117"/>
      <c r="U650" s="117"/>
      <c r="V650" s="117"/>
      <c r="W650" s="117"/>
      <c r="X650" s="117"/>
      <c r="Y650" s="117"/>
      <c r="Z650" s="117"/>
      <c r="AA650" s="117"/>
      <c r="AB650" s="117"/>
      <c r="AC650" s="117"/>
      <c r="AD650" s="117"/>
      <c r="AE650" s="117"/>
      <c r="AF650" s="117"/>
      <c r="AG650" s="117"/>
      <c r="AH650" s="117"/>
      <c r="AI650" s="117"/>
      <c r="AJ650" s="117"/>
      <c r="AK650" s="117"/>
    </row>
    <row r="651" spans="1:37" x14ac:dyDescent="0.2">
      <c r="A651" s="117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  <c r="T651" s="117"/>
      <c r="U651" s="117"/>
      <c r="V651" s="117"/>
      <c r="W651" s="117"/>
      <c r="X651" s="117"/>
      <c r="Y651" s="117"/>
      <c r="Z651" s="117"/>
      <c r="AA651" s="117"/>
      <c r="AB651" s="117"/>
      <c r="AC651" s="117"/>
      <c r="AD651" s="117"/>
      <c r="AE651" s="117"/>
      <c r="AF651" s="117"/>
      <c r="AG651" s="117"/>
      <c r="AH651" s="117"/>
      <c r="AI651" s="117"/>
      <c r="AJ651" s="117"/>
      <c r="AK651" s="117"/>
    </row>
    <row r="652" spans="1:37" x14ac:dyDescent="0.2">
      <c r="A652" s="117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T652" s="117"/>
      <c r="U652" s="117"/>
      <c r="V652" s="117"/>
      <c r="W652" s="117"/>
      <c r="X652" s="117"/>
      <c r="Y652" s="117"/>
      <c r="Z652" s="117"/>
      <c r="AA652" s="117"/>
      <c r="AB652" s="117"/>
      <c r="AC652" s="117"/>
      <c r="AD652" s="117"/>
      <c r="AE652" s="117"/>
      <c r="AF652" s="117"/>
      <c r="AG652" s="117"/>
      <c r="AH652" s="117"/>
      <c r="AI652" s="117"/>
      <c r="AJ652" s="117"/>
      <c r="AK652" s="117"/>
    </row>
    <row r="653" spans="1:37" x14ac:dyDescent="0.2">
      <c r="A653" s="117"/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  <c r="T653" s="117"/>
      <c r="U653" s="117"/>
      <c r="V653" s="117"/>
      <c r="W653" s="117"/>
      <c r="X653" s="117"/>
      <c r="Y653" s="117"/>
      <c r="Z653" s="117"/>
      <c r="AA653" s="117"/>
      <c r="AB653" s="117"/>
      <c r="AC653" s="117"/>
      <c r="AD653" s="117"/>
      <c r="AE653" s="117"/>
      <c r="AF653" s="117"/>
      <c r="AG653" s="117"/>
      <c r="AH653" s="117"/>
      <c r="AI653" s="117"/>
      <c r="AJ653" s="117"/>
      <c r="AK653" s="117"/>
    </row>
    <row r="654" spans="1:37" x14ac:dyDescent="0.2">
      <c r="A654" s="117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T654" s="117"/>
      <c r="U654" s="117"/>
      <c r="V654" s="117"/>
      <c r="W654" s="117"/>
      <c r="X654" s="117"/>
      <c r="Y654" s="117"/>
      <c r="Z654" s="117"/>
      <c r="AA654" s="117"/>
      <c r="AB654" s="117"/>
      <c r="AC654" s="117"/>
      <c r="AD654" s="117"/>
      <c r="AE654" s="117"/>
      <c r="AF654" s="117"/>
      <c r="AG654" s="117"/>
      <c r="AH654" s="117"/>
      <c r="AI654" s="117"/>
      <c r="AJ654" s="117"/>
      <c r="AK654" s="117"/>
    </row>
    <row r="655" spans="1:37" x14ac:dyDescent="0.2">
      <c r="A655" s="117"/>
      <c r="B655" s="117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  <c r="T655" s="117"/>
      <c r="U655" s="117"/>
      <c r="V655" s="117"/>
      <c r="W655" s="117"/>
      <c r="X655" s="117"/>
      <c r="Y655" s="117"/>
      <c r="Z655" s="117"/>
      <c r="AA655" s="117"/>
      <c r="AB655" s="117"/>
      <c r="AC655" s="117"/>
      <c r="AD655" s="117"/>
      <c r="AE655" s="117"/>
      <c r="AF655" s="117"/>
      <c r="AG655" s="117"/>
      <c r="AH655" s="117"/>
      <c r="AI655" s="117"/>
      <c r="AJ655" s="117"/>
      <c r="AK655" s="117"/>
    </row>
    <row r="656" spans="1:37" x14ac:dyDescent="0.2">
      <c r="A656" s="117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T656" s="117"/>
      <c r="U656" s="117"/>
      <c r="V656" s="117"/>
      <c r="W656" s="117"/>
      <c r="X656" s="117"/>
      <c r="Y656" s="117"/>
      <c r="Z656" s="117"/>
      <c r="AA656" s="117"/>
      <c r="AB656" s="117"/>
      <c r="AC656" s="117"/>
      <c r="AD656" s="117"/>
      <c r="AE656" s="117"/>
      <c r="AF656" s="117"/>
      <c r="AG656" s="117"/>
      <c r="AH656" s="117"/>
      <c r="AI656" s="117"/>
      <c r="AJ656" s="117"/>
      <c r="AK656" s="117"/>
    </row>
    <row r="657" spans="1:37" x14ac:dyDescent="0.2">
      <c r="A657" s="117"/>
      <c r="B657" s="117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  <c r="T657" s="117"/>
      <c r="U657" s="117"/>
      <c r="V657" s="117"/>
      <c r="W657" s="117"/>
      <c r="X657" s="117"/>
      <c r="Y657" s="117"/>
      <c r="Z657" s="117"/>
      <c r="AA657" s="117"/>
      <c r="AB657" s="117"/>
      <c r="AC657" s="117"/>
      <c r="AD657" s="117"/>
      <c r="AE657" s="117"/>
      <c r="AF657" s="117"/>
      <c r="AG657" s="117"/>
      <c r="AH657" s="117"/>
      <c r="AI657" s="117"/>
      <c r="AJ657" s="117"/>
      <c r="AK657" s="117"/>
    </row>
    <row r="658" spans="1:37" x14ac:dyDescent="0.2">
      <c r="A658" s="117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  <c r="T658" s="117"/>
      <c r="U658" s="117"/>
      <c r="V658" s="117"/>
      <c r="W658" s="117"/>
      <c r="X658" s="117"/>
      <c r="Y658" s="117"/>
      <c r="Z658" s="117"/>
      <c r="AA658" s="117"/>
      <c r="AB658" s="117"/>
      <c r="AC658" s="117"/>
      <c r="AD658" s="117"/>
      <c r="AE658" s="117"/>
      <c r="AF658" s="117"/>
      <c r="AG658" s="117"/>
      <c r="AH658" s="117"/>
      <c r="AI658" s="117"/>
      <c r="AJ658" s="117"/>
      <c r="AK658" s="117"/>
    </row>
    <row r="659" spans="1:37" x14ac:dyDescent="0.2">
      <c r="A659" s="117"/>
      <c r="B659" s="117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  <c r="S659" s="117"/>
      <c r="T659" s="117"/>
      <c r="U659" s="117"/>
      <c r="V659" s="117"/>
      <c r="W659" s="117"/>
      <c r="X659" s="117"/>
      <c r="Y659" s="117"/>
      <c r="Z659" s="117"/>
      <c r="AA659" s="117"/>
      <c r="AB659" s="117"/>
      <c r="AC659" s="117"/>
      <c r="AD659" s="117"/>
      <c r="AE659" s="117"/>
      <c r="AF659" s="117"/>
      <c r="AG659" s="117"/>
      <c r="AH659" s="117"/>
      <c r="AI659" s="117"/>
      <c r="AJ659" s="117"/>
      <c r="AK659" s="117"/>
    </row>
    <row r="660" spans="1:37" x14ac:dyDescent="0.2">
      <c r="A660" s="117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T660" s="117"/>
      <c r="U660" s="117"/>
      <c r="V660" s="117"/>
      <c r="W660" s="117"/>
      <c r="X660" s="117"/>
      <c r="Y660" s="117"/>
      <c r="Z660" s="117"/>
      <c r="AA660" s="117"/>
      <c r="AB660" s="117"/>
      <c r="AC660" s="117"/>
      <c r="AD660" s="117"/>
      <c r="AE660" s="117"/>
      <c r="AF660" s="117"/>
      <c r="AG660" s="117"/>
      <c r="AH660" s="117"/>
      <c r="AI660" s="117"/>
      <c r="AJ660" s="117"/>
      <c r="AK660" s="117"/>
    </row>
    <row r="661" spans="1:37" x14ac:dyDescent="0.2">
      <c r="A661" s="117"/>
      <c r="B661" s="117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  <c r="T661" s="117"/>
      <c r="U661" s="117"/>
      <c r="V661" s="117"/>
      <c r="W661" s="117"/>
      <c r="X661" s="117"/>
      <c r="Y661" s="117"/>
      <c r="Z661" s="117"/>
      <c r="AA661" s="117"/>
      <c r="AB661" s="117"/>
      <c r="AC661" s="117"/>
      <c r="AD661" s="117"/>
      <c r="AE661" s="117"/>
      <c r="AF661" s="117"/>
      <c r="AG661" s="117"/>
      <c r="AH661" s="117"/>
      <c r="AI661" s="117"/>
      <c r="AJ661" s="117"/>
      <c r="AK661" s="117"/>
    </row>
    <row r="662" spans="1:37" x14ac:dyDescent="0.2">
      <c r="A662" s="117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  <c r="T662" s="117"/>
      <c r="U662" s="117"/>
      <c r="V662" s="117"/>
      <c r="W662" s="117"/>
      <c r="X662" s="117"/>
      <c r="Y662" s="117"/>
      <c r="Z662" s="117"/>
      <c r="AA662" s="117"/>
      <c r="AB662" s="117"/>
      <c r="AC662" s="117"/>
      <c r="AD662" s="117"/>
      <c r="AE662" s="117"/>
      <c r="AF662" s="117"/>
      <c r="AG662" s="117"/>
      <c r="AH662" s="117"/>
      <c r="AI662" s="117"/>
      <c r="AJ662" s="117"/>
      <c r="AK662" s="117"/>
    </row>
    <row r="663" spans="1:37" x14ac:dyDescent="0.2">
      <c r="A663" s="117"/>
      <c r="B663" s="117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  <c r="T663" s="117"/>
      <c r="U663" s="117"/>
      <c r="V663" s="117"/>
      <c r="W663" s="117"/>
      <c r="X663" s="117"/>
      <c r="Y663" s="117"/>
      <c r="Z663" s="117"/>
      <c r="AA663" s="117"/>
      <c r="AB663" s="117"/>
      <c r="AC663" s="117"/>
      <c r="AD663" s="117"/>
      <c r="AE663" s="117"/>
      <c r="AF663" s="117"/>
      <c r="AG663" s="117"/>
      <c r="AH663" s="117"/>
      <c r="AI663" s="117"/>
      <c r="AJ663" s="117"/>
      <c r="AK663" s="117"/>
    </row>
    <row r="664" spans="1:37" x14ac:dyDescent="0.2">
      <c r="A664" s="117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T664" s="117"/>
      <c r="U664" s="117"/>
      <c r="V664" s="117"/>
      <c r="W664" s="117"/>
      <c r="X664" s="117"/>
      <c r="Y664" s="117"/>
      <c r="Z664" s="117"/>
      <c r="AA664" s="117"/>
      <c r="AB664" s="117"/>
      <c r="AC664" s="117"/>
      <c r="AD664" s="117"/>
      <c r="AE664" s="117"/>
      <c r="AF664" s="117"/>
      <c r="AG664" s="117"/>
      <c r="AH664" s="117"/>
      <c r="AI664" s="117"/>
      <c r="AJ664" s="117"/>
      <c r="AK664" s="117"/>
    </row>
    <row r="665" spans="1:37" x14ac:dyDescent="0.2">
      <c r="A665" s="117"/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  <c r="T665" s="117"/>
      <c r="U665" s="117"/>
      <c r="V665" s="117"/>
      <c r="W665" s="117"/>
      <c r="X665" s="117"/>
      <c r="Y665" s="117"/>
      <c r="Z665" s="117"/>
      <c r="AA665" s="117"/>
      <c r="AB665" s="117"/>
      <c r="AC665" s="117"/>
      <c r="AD665" s="117"/>
      <c r="AE665" s="117"/>
      <c r="AF665" s="117"/>
      <c r="AG665" s="117"/>
      <c r="AH665" s="117"/>
      <c r="AI665" s="117"/>
      <c r="AJ665" s="117"/>
      <c r="AK665" s="117"/>
    </row>
    <row r="666" spans="1:37" x14ac:dyDescent="0.2">
      <c r="A666" s="117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T666" s="117"/>
      <c r="U666" s="117"/>
      <c r="V666" s="117"/>
      <c r="W666" s="117"/>
      <c r="X666" s="117"/>
      <c r="Y666" s="117"/>
      <c r="Z666" s="117"/>
      <c r="AA666" s="117"/>
      <c r="AB666" s="117"/>
      <c r="AC666" s="117"/>
      <c r="AD666" s="117"/>
      <c r="AE666" s="117"/>
      <c r="AF666" s="117"/>
      <c r="AG666" s="117"/>
      <c r="AH666" s="117"/>
      <c r="AI666" s="117"/>
      <c r="AJ666" s="117"/>
      <c r="AK666" s="117"/>
    </row>
    <row r="667" spans="1:37" x14ac:dyDescent="0.2">
      <c r="A667" s="117"/>
      <c r="B667" s="117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  <c r="T667" s="117"/>
      <c r="U667" s="117"/>
      <c r="V667" s="117"/>
      <c r="W667" s="117"/>
      <c r="X667" s="117"/>
      <c r="Y667" s="117"/>
      <c r="Z667" s="117"/>
      <c r="AA667" s="117"/>
      <c r="AB667" s="117"/>
      <c r="AC667" s="117"/>
      <c r="AD667" s="117"/>
      <c r="AE667" s="117"/>
      <c r="AF667" s="117"/>
      <c r="AG667" s="117"/>
      <c r="AH667" s="117"/>
      <c r="AI667" s="117"/>
      <c r="AJ667" s="117"/>
      <c r="AK667" s="117"/>
    </row>
    <row r="668" spans="1:37" x14ac:dyDescent="0.2">
      <c r="A668" s="117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T668" s="117"/>
      <c r="U668" s="117"/>
      <c r="V668" s="117"/>
      <c r="W668" s="117"/>
      <c r="X668" s="117"/>
      <c r="Y668" s="117"/>
      <c r="Z668" s="117"/>
      <c r="AA668" s="117"/>
      <c r="AB668" s="117"/>
      <c r="AC668" s="117"/>
      <c r="AD668" s="117"/>
      <c r="AE668" s="117"/>
      <c r="AF668" s="117"/>
      <c r="AG668" s="117"/>
      <c r="AH668" s="117"/>
      <c r="AI668" s="117"/>
      <c r="AJ668" s="117"/>
      <c r="AK668" s="117"/>
    </row>
    <row r="669" spans="1:37" x14ac:dyDescent="0.2">
      <c r="A669" s="117"/>
      <c r="B669" s="117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  <c r="S669" s="117"/>
      <c r="T669" s="117"/>
      <c r="U669" s="117"/>
      <c r="V669" s="117"/>
      <c r="W669" s="117"/>
      <c r="X669" s="117"/>
      <c r="Y669" s="117"/>
      <c r="Z669" s="117"/>
      <c r="AA669" s="117"/>
      <c r="AB669" s="117"/>
      <c r="AC669" s="117"/>
      <c r="AD669" s="117"/>
      <c r="AE669" s="117"/>
      <c r="AF669" s="117"/>
      <c r="AG669" s="117"/>
      <c r="AH669" s="117"/>
      <c r="AI669" s="117"/>
      <c r="AJ669" s="117"/>
      <c r="AK669" s="117"/>
    </row>
    <row r="670" spans="1:37" x14ac:dyDescent="0.2">
      <c r="A670" s="117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17"/>
      <c r="U670" s="117"/>
      <c r="V670" s="117"/>
      <c r="W670" s="117"/>
      <c r="X670" s="117"/>
      <c r="Y670" s="117"/>
      <c r="Z670" s="117"/>
      <c r="AA670" s="117"/>
      <c r="AB670" s="117"/>
      <c r="AC670" s="117"/>
      <c r="AD670" s="117"/>
      <c r="AE670" s="117"/>
      <c r="AF670" s="117"/>
      <c r="AG670" s="117"/>
      <c r="AH670" s="117"/>
      <c r="AI670" s="117"/>
      <c r="AJ670" s="117"/>
      <c r="AK670" s="117"/>
    </row>
    <row r="671" spans="1:37" x14ac:dyDescent="0.2">
      <c r="A671" s="117"/>
      <c r="B671" s="117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T671" s="117"/>
      <c r="U671" s="117"/>
      <c r="V671" s="117"/>
      <c r="W671" s="117"/>
      <c r="X671" s="117"/>
      <c r="Y671" s="117"/>
      <c r="Z671" s="117"/>
      <c r="AA671" s="117"/>
      <c r="AB671" s="117"/>
      <c r="AC671" s="117"/>
      <c r="AD671" s="117"/>
      <c r="AE671" s="117"/>
      <c r="AF671" s="117"/>
      <c r="AG671" s="117"/>
      <c r="AH671" s="117"/>
      <c r="AI671" s="117"/>
      <c r="AJ671" s="117"/>
      <c r="AK671" s="117"/>
    </row>
    <row r="672" spans="1:37" x14ac:dyDescent="0.2">
      <c r="A672" s="117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17"/>
      <c r="U672" s="117"/>
      <c r="V672" s="117"/>
      <c r="W672" s="117"/>
      <c r="X672" s="117"/>
      <c r="Y672" s="117"/>
      <c r="Z672" s="117"/>
      <c r="AA672" s="117"/>
      <c r="AB672" s="117"/>
      <c r="AC672" s="117"/>
      <c r="AD672" s="117"/>
      <c r="AE672" s="117"/>
      <c r="AF672" s="117"/>
      <c r="AG672" s="117"/>
      <c r="AH672" s="117"/>
      <c r="AI672" s="117"/>
      <c r="AJ672" s="117"/>
      <c r="AK672" s="117"/>
    </row>
    <row r="673" spans="1:37" x14ac:dyDescent="0.2">
      <c r="A673" s="117"/>
      <c r="B673" s="117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  <c r="S673" s="117"/>
      <c r="T673" s="117"/>
      <c r="U673" s="117"/>
      <c r="V673" s="117"/>
      <c r="W673" s="117"/>
      <c r="X673" s="117"/>
      <c r="Y673" s="117"/>
      <c r="Z673" s="117"/>
      <c r="AA673" s="117"/>
      <c r="AB673" s="117"/>
      <c r="AC673" s="117"/>
      <c r="AD673" s="117"/>
      <c r="AE673" s="117"/>
      <c r="AF673" s="117"/>
      <c r="AG673" s="117"/>
      <c r="AH673" s="117"/>
      <c r="AI673" s="117"/>
      <c r="AJ673" s="117"/>
      <c r="AK673" s="117"/>
    </row>
    <row r="674" spans="1:37" x14ac:dyDescent="0.2">
      <c r="A674" s="117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T674" s="117"/>
      <c r="U674" s="117"/>
      <c r="V674" s="117"/>
      <c r="W674" s="117"/>
      <c r="X674" s="117"/>
      <c r="Y674" s="117"/>
      <c r="Z674" s="117"/>
      <c r="AA674" s="117"/>
      <c r="AB674" s="117"/>
      <c r="AC674" s="117"/>
      <c r="AD674" s="117"/>
      <c r="AE674" s="117"/>
      <c r="AF674" s="117"/>
      <c r="AG674" s="117"/>
      <c r="AH674" s="117"/>
      <c r="AI674" s="117"/>
      <c r="AJ674" s="117"/>
      <c r="AK674" s="117"/>
    </row>
    <row r="675" spans="1:37" x14ac:dyDescent="0.2">
      <c r="A675" s="117"/>
      <c r="B675" s="117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T675" s="117"/>
      <c r="U675" s="117"/>
      <c r="V675" s="117"/>
      <c r="W675" s="117"/>
      <c r="X675" s="117"/>
      <c r="Y675" s="117"/>
      <c r="Z675" s="117"/>
      <c r="AA675" s="117"/>
      <c r="AB675" s="117"/>
      <c r="AC675" s="117"/>
      <c r="AD675" s="117"/>
      <c r="AE675" s="117"/>
      <c r="AF675" s="117"/>
      <c r="AG675" s="117"/>
      <c r="AH675" s="117"/>
      <c r="AI675" s="117"/>
      <c r="AJ675" s="117"/>
      <c r="AK675" s="117"/>
    </row>
    <row r="676" spans="1:37" x14ac:dyDescent="0.2">
      <c r="A676" s="117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  <c r="V676" s="117"/>
      <c r="W676" s="117"/>
      <c r="X676" s="117"/>
      <c r="Y676" s="117"/>
      <c r="Z676" s="117"/>
      <c r="AA676" s="117"/>
      <c r="AB676" s="117"/>
      <c r="AC676" s="117"/>
      <c r="AD676" s="117"/>
      <c r="AE676" s="117"/>
      <c r="AF676" s="117"/>
      <c r="AG676" s="117"/>
      <c r="AH676" s="117"/>
      <c r="AI676" s="117"/>
      <c r="AJ676" s="117"/>
      <c r="AK676" s="117"/>
    </row>
    <row r="677" spans="1:37" x14ac:dyDescent="0.2">
      <c r="A677" s="117"/>
      <c r="B677" s="117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  <c r="S677" s="117"/>
      <c r="T677" s="117"/>
      <c r="U677" s="117"/>
      <c r="V677" s="117"/>
      <c r="W677" s="117"/>
      <c r="X677" s="117"/>
      <c r="Y677" s="117"/>
      <c r="Z677" s="117"/>
      <c r="AA677" s="117"/>
      <c r="AB677" s="117"/>
      <c r="AC677" s="117"/>
      <c r="AD677" s="117"/>
      <c r="AE677" s="117"/>
      <c r="AF677" s="117"/>
      <c r="AG677" s="117"/>
      <c r="AH677" s="117"/>
      <c r="AI677" s="117"/>
      <c r="AJ677" s="117"/>
      <c r="AK677" s="117"/>
    </row>
    <row r="678" spans="1:37" x14ac:dyDescent="0.2">
      <c r="A678" s="117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  <c r="V678" s="117"/>
      <c r="W678" s="117"/>
      <c r="X678" s="117"/>
      <c r="Y678" s="117"/>
      <c r="Z678" s="117"/>
      <c r="AA678" s="117"/>
      <c r="AB678" s="117"/>
      <c r="AC678" s="117"/>
      <c r="AD678" s="117"/>
      <c r="AE678" s="117"/>
      <c r="AF678" s="117"/>
      <c r="AG678" s="117"/>
      <c r="AH678" s="117"/>
      <c r="AI678" s="117"/>
      <c r="AJ678" s="117"/>
      <c r="AK678" s="117"/>
    </row>
    <row r="679" spans="1:37" x14ac:dyDescent="0.2">
      <c r="A679" s="117"/>
      <c r="B679" s="117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  <c r="V679" s="117"/>
      <c r="W679" s="117"/>
      <c r="X679" s="117"/>
      <c r="Y679" s="117"/>
      <c r="Z679" s="117"/>
      <c r="AA679" s="117"/>
      <c r="AB679" s="117"/>
      <c r="AC679" s="117"/>
      <c r="AD679" s="117"/>
      <c r="AE679" s="117"/>
      <c r="AF679" s="117"/>
      <c r="AG679" s="117"/>
      <c r="AH679" s="117"/>
      <c r="AI679" s="117"/>
      <c r="AJ679" s="117"/>
      <c r="AK679" s="117"/>
    </row>
    <row r="680" spans="1:37" x14ac:dyDescent="0.2">
      <c r="A680" s="117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  <c r="S680" s="117"/>
      <c r="T680" s="117"/>
      <c r="U680" s="117"/>
      <c r="V680" s="117"/>
      <c r="W680" s="117"/>
      <c r="X680" s="117"/>
      <c r="Y680" s="117"/>
      <c r="Z680" s="117"/>
      <c r="AA680" s="117"/>
      <c r="AB680" s="117"/>
      <c r="AC680" s="117"/>
      <c r="AD680" s="117"/>
      <c r="AE680" s="117"/>
      <c r="AF680" s="117"/>
      <c r="AG680" s="117"/>
      <c r="AH680" s="117"/>
      <c r="AI680" s="117"/>
      <c r="AJ680" s="117"/>
      <c r="AK680" s="117"/>
    </row>
    <row r="681" spans="1:37" x14ac:dyDescent="0.2">
      <c r="A681" s="117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  <c r="S681" s="117"/>
      <c r="T681" s="117"/>
      <c r="U681" s="117"/>
      <c r="V681" s="117"/>
      <c r="W681" s="117"/>
      <c r="X681" s="117"/>
      <c r="Y681" s="117"/>
      <c r="Z681" s="117"/>
      <c r="AA681" s="117"/>
      <c r="AB681" s="117"/>
      <c r="AC681" s="117"/>
      <c r="AD681" s="117"/>
      <c r="AE681" s="117"/>
      <c r="AF681" s="117"/>
      <c r="AG681" s="117"/>
      <c r="AH681" s="117"/>
      <c r="AI681" s="117"/>
      <c r="AJ681" s="117"/>
      <c r="AK681" s="117"/>
    </row>
    <row r="682" spans="1:37" x14ac:dyDescent="0.2">
      <c r="A682" s="117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T682" s="117"/>
      <c r="U682" s="117"/>
      <c r="V682" s="117"/>
      <c r="W682" s="117"/>
      <c r="X682" s="117"/>
      <c r="Y682" s="117"/>
      <c r="Z682" s="117"/>
      <c r="AA682" s="117"/>
      <c r="AB682" s="117"/>
      <c r="AC682" s="117"/>
      <c r="AD682" s="117"/>
      <c r="AE682" s="117"/>
      <c r="AF682" s="117"/>
      <c r="AG682" s="117"/>
      <c r="AH682" s="117"/>
      <c r="AI682" s="117"/>
      <c r="AJ682" s="117"/>
      <c r="AK682" s="117"/>
    </row>
    <row r="683" spans="1:37" x14ac:dyDescent="0.2">
      <c r="A683" s="117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  <c r="S683" s="117"/>
      <c r="T683" s="117"/>
      <c r="U683" s="117"/>
      <c r="V683" s="117"/>
      <c r="W683" s="117"/>
      <c r="X683" s="117"/>
      <c r="Y683" s="117"/>
      <c r="Z683" s="117"/>
      <c r="AA683" s="117"/>
      <c r="AB683" s="117"/>
      <c r="AC683" s="117"/>
      <c r="AD683" s="117"/>
      <c r="AE683" s="117"/>
      <c r="AF683" s="117"/>
      <c r="AG683" s="117"/>
      <c r="AH683" s="117"/>
      <c r="AI683" s="117"/>
      <c r="AJ683" s="117"/>
      <c r="AK683" s="117"/>
    </row>
    <row r="684" spans="1:37" x14ac:dyDescent="0.2">
      <c r="A684" s="117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T684" s="117"/>
      <c r="U684" s="117"/>
      <c r="V684" s="117"/>
      <c r="W684" s="117"/>
      <c r="X684" s="117"/>
      <c r="Y684" s="117"/>
      <c r="Z684" s="117"/>
      <c r="AA684" s="117"/>
      <c r="AB684" s="117"/>
      <c r="AC684" s="117"/>
      <c r="AD684" s="117"/>
      <c r="AE684" s="117"/>
      <c r="AF684" s="117"/>
      <c r="AG684" s="117"/>
      <c r="AH684" s="117"/>
      <c r="AI684" s="117"/>
      <c r="AJ684" s="117"/>
      <c r="AK684" s="117"/>
    </row>
    <row r="685" spans="1:37" x14ac:dyDescent="0.2">
      <c r="A685" s="117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  <c r="V685" s="117"/>
      <c r="W685" s="117"/>
      <c r="X685" s="117"/>
      <c r="Y685" s="117"/>
      <c r="Z685" s="117"/>
      <c r="AA685" s="117"/>
      <c r="AB685" s="117"/>
      <c r="AC685" s="117"/>
      <c r="AD685" s="117"/>
      <c r="AE685" s="117"/>
      <c r="AF685" s="117"/>
      <c r="AG685" s="117"/>
      <c r="AH685" s="117"/>
      <c r="AI685" s="117"/>
      <c r="AJ685" s="117"/>
      <c r="AK685" s="117"/>
    </row>
    <row r="686" spans="1:37" x14ac:dyDescent="0.2">
      <c r="A686" s="117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  <c r="V686" s="117"/>
      <c r="W686" s="117"/>
      <c r="X686" s="117"/>
      <c r="Y686" s="117"/>
      <c r="Z686" s="117"/>
      <c r="AA686" s="117"/>
      <c r="AB686" s="117"/>
      <c r="AC686" s="117"/>
      <c r="AD686" s="117"/>
      <c r="AE686" s="117"/>
      <c r="AF686" s="117"/>
      <c r="AG686" s="117"/>
      <c r="AH686" s="117"/>
      <c r="AI686" s="117"/>
      <c r="AJ686" s="117"/>
      <c r="AK686" s="117"/>
    </row>
    <row r="687" spans="1:37" x14ac:dyDescent="0.2">
      <c r="A687" s="117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  <c r="S687" s="117"/>
      <c r="T687" s="117"/>
      <c r="U687" s="117"/>
      <c r="V687" s="117"/>
      <c r="W687" s="117"/>
      <c r="X687" s="117"/>
      <c r="Y687" s="117"/>
      <c r="Z687" s="117"/>
      <c r="AA687" s="117"/>
      <c r="AB687" s="117"/>
      <c r="AC687" s="117"/>
      <c r="AD687" s="117"/>
      <c r="AE687" s="117"/>
      <c r="AF687" s="117"/>
      <c r="AG687" s="117"/>
      <c r="AH687" s="117"/>
      <c r="AI687" s="117"/>
      <c r="AJ687" s="117"/>
      <c r="AK687" s="117"/>
    </row>
    <row r="688" spans="1:37" x14ac:dyDescent="0.2">
      <c r="A688" s="117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T688" s="117"/>
      <c r="U688" s="117"/>
      <c r="V688" s="117"/>
      <c r="W688" s="117"/>
      <c r="X688" s="117"/>
      <c r="Y688" s="117"/>
      <c r="Z688" s="117"/>
      <c r="AA688" s="117"/>
      <c r="AB688" s="117"/>
      <c r="AC688" s="117"/>
      <c r="AD688" s="117"/>
      <c r="AE688" s="117"/>
      <c r="AF688" s="117"/>
      <c r="AG688" s="117"/>
      <c r="AH688" s="117"/>
      <c r="AI688" s="117"/>
      <c r="AJ688" s="117"/>
      <c r="AK688" s="117"/>
    </row>
    <row r="689" spans="1:37" x14ac:dyDescent="0.2">
      <c r="A689" s="117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  <c r="S689" s="117"/>
      <c r="T689" s="117"/>
      <c r="U689" s="117"/>
      <c r="V689" s="117"/>
      <c r="W689" s="117"/>
      <c r="X689" s="117"/>
      <c r="Y689" s="117"/>
      <c r="Z689" s="117"/>
      <c r="AA689" s="117"/>
      <c r="AB689" s="117"/>
      <c r="AC689" s="117"/>
      <c r="AD689" s="117"/>
      <c r="AE689" s="117"/>
      <c r="AF689" s="117"/>
      <c r="AG689" s="117"/>
      <c r="AH689" s="117"/>
      <c r="AI689" s="117"/>
      <c r="AJ689" s="117"/>
      <c r="AK689" s="117"/>
    </row>
    <row r="690" spans="1:37" x14ac:dyDescent="0.2">
      <c r="A690" s="117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T690" s="117"/>
      <c r="U690" s="117"/>
      <c r="V690" s="117"/>
      <c r="W690" s="117"/>
      <c r="X690" s="117"/>
      <c r="Y690" s="117"/>
      <c r="Z690" s="117"/>
      <c r="AA690" s="117"/>
      <c r="AB690" s="117"/>
      <c r="AC690" s="117"/>
      <c r="AD690" s="117"/>
      <c r="AE690" s="117"/>
      <c r="AF690" s="117"/>
      <c r="AG690" s="117"/>
      <c r="AH690" s="117"/>
      <c r="AI690" s="117"/>
      <c r="AJ690" s="117"/>
      <c r="AK690" s="117"/>
    </row>
    <row r="691" spans="1:37" x14ac:dyDescent="0.2">
      <c r="A691" s="117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  <c r="V691" s="117"/>
      <c r="W691" s="117"/>
      <c r="X691" s="117"/>
      <c r="Y691" s="117"/>
      <c r="Z691" s="117"/>
      <c r="AA691" s="117"/>
      <c r="AB691" s="117"/>
      <c r="AC691" s="117"/>
      <c r="AD691" s="117"/>
      <c r="AE691" s="117"/>
      <c r="AF691" s="117"/>
      <c r="AG691" s="117"/>
      <c r="AH691" s="117"/>
      <c r="AI691" s="117"/>
      <c r="AJ691" s="117"/>
      <c r="AK691" s="117"/>
    </row>
    <row r="692" spans="1:37" x14ac:dyDescent="0.2">
      <c r="A692" s="117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17"/>
      <c r="U692" s="117"/>
      <c r="V692" s="117"/>
      <c r="W692" s="117"/>
      <c r="X692" s="117"/>
      <c r="Y692" s="117"/>
      <c r="Z692" s="117"/>
      <c r="AA692" s="117"/>
      <c r="AB692" s="117"/>
      <c r="AC692" s="117"/>
      <c r="AD692" s="117"/>
      <c r="AE692" s="117"/>
      <c r="AF692" s="117"/>
      <c r="AG692" s="117"/>
      <c r="AH692" s="117"/>
      <c r="AI692" s="117"/>
      <c r="AJ692" s="117"/>
      <c r="AK692" s="117"/>
    </row>
    <row r="693" spans="1:37" x14ac:dyDescent="0.2">
      <c r="A693" s="117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  <c r="S693" s="117"/>
      <c r="T693" s="117"/>
      <c r="U693" s="117"/>
      <c r="V693" s="117"/>
      <c r="W693" s="117"/>
      <c r="X693" s="117"/>
      <c r="Y693" s="117"/>
      <c r="Z693" s="117"/>
      <c r="AA693" s="117"/>
      <c r="AB693" s="117"/>
      <c r="AC693" s="117"/>
      <c r="AD693" s="117"/>
      <c r="AE693" s="117"/>
      <c r="AF693" s="117"/>
      <c r="AG693" s="117"/>
      <c r="AH693" s="117"/>
      <c r="AI693" s="117"/>
      <c r="AJ693" s="117"/>
      <c r="AK693" s="117"/>
    </row>
    <row r="694" spans="1:37" x14ac:dyDescent="0.2">
      <c r="A694" s="117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T694" s="117"/>
      <c r="U694" s="117"/>
      <c r="V694" s="117"/>
      <c r="W694" s="117"/>
      <c r="X694" s="117"/>
      <c r="Y694" s="117"/>
      <c r="Z694" s="117"/>
      <c r="AA694" s="117"/>
      <c r="AB694" s="117"/>
      <c r="AC694" s="117"/>
      <c r="AD694" s="117"/>
      <c r="AE694" s="117"/>
      <c r="AF694" s="117"/>
      <c r="AG694" s="117"/>
      <c r="AH694" s="117"/>
      <c r="AI694" s="117"/>
      <c r="AJ694" s="117"/>
      <c r="AK694" s="117"/>
    </row>
    <row r="695" spans="1:37" x14ac:dyDescent="0.2">
      <c r="A695" s="117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  <c r="S695" s="117"/>
      <c r="T695" s="117"/>
      <c r="U695" s="117"/>
      <c r="V695" s="117"/>
      <c r="W695" s="117"/>
      <c r="X695" s="117"/>
      <c r="Y695" s="117"/>
      <c r="Z695" s="117"/>
      <c r="AA695" s="117"/>
      <c r="AB695" s="117"/>
      <c r="AC695" s="117"/>
      <c r="AD695" s="117"/>
      <c r="AE695" s="117"/>
      <c r="AF695" s="117"/>
      <c r="AG695" s="117"/>
      <c r="AH695" s="117"/>
      <c r="AI695" s="117"/>
      <c r="AJ695" s="117"/>
      <c r="AK695" s="117"/>
    </row>
    <row r="696" spans="1:37" x14ac:dyDescent="0.2">
      <c r="A696" s="117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T696" s="117"/>
      <c r="U696" s="117"/>
      <c r="V696" s="117"/>
      <c r="W696" s="117"/>
      <c r="X696" s="117"/>
      <c r="Y696" s="117"/>
      <c r="Z696" s="117"/>
      <c r="AA696" s="117"/>
      <c r="AB696" s="117"/>
      <c r="AC696" s="117"/>
      <c r="AD696" s="117"/>
      <c r="AE696" s="117"/>
      <c r="AF696" s="117"/>
      <c r="AG696" s="117"/>
      <c r="AH696" s="117"/>
      <c r="AI696" s="117"/>
      <c r="AJ696" s="117"/>
      <c r="AK696" s="117"/>
    </row>
    <row r="697" spans="1:37" x14ac:dyDescent="0.2">
      <c r="A697" s="117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  <c r="S697" s="117"/>
      <c r="T697" s="117"/>
      <c r="U697" s="117"/>
      <c r="V697" s="117"/>
      <c r="W697" s="117"/>
      <c r="X697" s="117"/>
      <c r="Y697" s="117"/>
      <c r="Z697" s="117"/>
      <c r="AA697" s="117"/>
      <c r="AB697" s="117"/>
      <c r="AC697" s="117"/>
      <c r="AD697" s="117"/>
      <c r="AE697" s="117"/>
      <c r="AF697" s="117"/>
      <c r="AG697" s="117"/>
      <c r="AH697" s="117"/>
      <c r="AI697" s="117"/>
      <c r="AJ697" s="117"/>
      <c r="AK697" s="117"/>
    </row>
    <row r="698" spans="1:37" x14ac:dyDescent="0.2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T698" s="117"/>
      <c r="U698" s="117"/>
      <c r="V698" s="117"/>
      <c r="W698" s="117"/>
      <c r="X698" s="117"/>
      <c r="Y698" s="117"/>
      <c r="Z698" s="117"/>
      <c r="AA698" s="117"/>
      <c r="AB698" s="117"/>
      <c r="AC698" s="117"/>
      <c r="AD698" s="117"/>
      <c r="AE698" s="117"/>
      <c r="AF698" s="117"/>
      <c r="AG698" s="117"/>
      <c r="AH698" s="117"/>
      <c r="AI698" s="117"/>
      <c r="AJ698" s="117"/>
      <c r="AK698" s="117"/>
    </row>
    <row r="699" spans="1:37" x14ac:dyDescent="0.2">
      <c r="A699" s="117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  <c r="S699" s="117"/>
      <c r="T699" s="117"/>
      <c r="U699" s="117"/>
      <c r="V699" s="117"/>
      <c r="W699" s="117"/>
      <c r="X699" s="117"/>
      <c r="Y699" s="117"/>
      <c r="Z699" s="117"/>
      <c r="AA699" s="117"/>
      <c r="AB699" s="117"/>
      <c r="AC699" s="117"/>
      <c r="AD699" s="117"/>
      <c r="AE699" s="117"/>
      <c r="AF699" s="117"/>
      <c r="AG699" s="117"/>
      <c r="AH699" s="117"/>
      <c r="AI699" s="117"/>
      <c r="AJ699" s="117"/>
      <c r="AK699" s="117"/>
    </row>
    <row r="700" spans="1:37" x14ac:dyDescent="0.2">
      <c r="A700" s="117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  <c r="S700" s="117"/>
      <c r="T700" s="117"/>
      <c r="U700" s="117"/>
      <c r="V700" s="117"/>
      <c r="W700" s="117"/>
      <c r="X700" s="117"/>
      <c r="Y700" s="117"/>
      <c r="Z700" s="117"/>
      <c r="AA700" s="117"/>
      <c r="AB700" s="117"/>
      <c r="AC700" s="117"/>
      <c r="AD700" s="117"/>
      <c r="AE700" s="117"/>
      <c r="AF700" s="117"/>
      <c r="AG700" s="117"/>
      <c r="AH700" s="117"/>
      <c r="AI700" s="117"/>
      <c r="AJ700" s="117"/>
      <c r="AK700" s="117"/>
    </row>
    <row r="701" spans="1:37" x14ac:dyDescent="0.2">
      <c r="A701" s="117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  <c r="S701" s="117"/>
      <c r="T701" s="117"/>
      <c r="U701" s="117"/>
      <c r="V701" s="117"/>
      <c r="W701" s="117"/>
      <c r="X701" s="117"/>
      <c r="Y701" s="117"/>
      <c r="Z701" s="117"/>
      <c r="AA701" s="117"/>
      <c r="AB701" s="117"/>
      <c r="AC701" s="117"/>
      <c r="AD701" s="117"/>
      <c r="AE701" s="117"/>
      <c r="AF701" s="117"/>
      <c r="AG701" s="117"/>
      <c r="AH701" s="117"/>
      <c r="AI701" s="117"/>
      <c r="AJ701" s="117"/>
      <c r="AK701" s="117"/>
    </row>
    <row r="702" spans="1:37" x14ac:dyDescent="0.2">
      <c r="A702" s="117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T702" s="117"/>
      <c r="U702" s="117"/>
      <c r="V702" s="117"/>
      <c r="W702" s="117"/>
      <c r="X702" s="117"/>
      <c r="Y702" s="117"/>
      <c r="Z702" s="117"/>
      <c r="AA702" s="117"/>
      <c r="AB702" s="117"/>
      <c r="AC702" s="117"/>
      <c r="AD702" s="117"/>
      <c r="AE702" s="117"/>
      <c r="AF702" s="117"/>
      <c r="AG702" s="117"/>
      <c r="AH702" s="117"/>
      <c r="AI702" s="117"/>
      <c r="AJ702" s="117"/>
      <c r="AK702" s="117"/>
    </row>
    <row r="703" spans="1:37" x14ac:dyDescent="0.2">
      <c r="A703" s="117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  <c r="S703" s="117"/>
      <c r="T703" s="117"/>
      <c r="U703" s="117"/>
      <c r="V703" s="117"/>
      <c r="W703" s="117"/>
      <c r="X703" s="117"/>
      <c r="Y703" s="117"/>
      <c r="Z703" s="117"/>
      <c r="AA703" s="117"/>
      <c r="AB703" s="117"/>
      <c r="AC703" s="117"/>
      <c r="AD703" s="117"/>
      <c r="AE703" s="117"/>
      <c r="AF703" s="117"/>
      <c r="AG703" s="117"/>
      <c r="AH703" s="117"/>
      <c r="AI703" s="117"/>
      <c r="AJ703" s="117"/>
      <c r="AK703" s="117"/>
    </row>
    <row r="704" spans="1:37" x14ac:dyDescent="0.2">
      <c r="A704" s="117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T704" s="117"/>
      <c r="U704" s="117"/>
      <c r="V704" s="117"/>
      <c r="W704" s="117"/>
      <c r="X704" s="117"/>
      <c r="Y704" s="117"/>
      <c r="Z704" s="117"/>
      <c r="AA704" s="117"/>
      <c r="AB704" s="117"/>
      <c r="AC704" s="117"/>
      <c r="AD704" s="117"/>
      <c r="AE704" s="117"/>
      <c r="AF704" s="117"/>
      <c r="AG704" s="117"/>
      <c r="AH704" s="117"/>
      <c r="AI704" s="117"/>
      <c r="AJ704" s="117"/>
      <c r="AK704" s="117"/>
    </row>
    <row r="705" spans="1:37" x14ac:dyDescent="0.2">
      <c r="A705" s="117"/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  <c r="S705" s="117"/>
      <c r="T705" s="117"/>
      <c r="U705" s="117"/>
      <c r="V705" s="117"/>
      <c r="W705" s="117"/>
      <c r="X705" s="117"/>
      <c r="Y705" s="117"/>
      <c r="Z705" s="117"/>
      <c r="AA705" s="117"/>
      <c r="AB705" s="117"/>
      <c r="AC705" s="117"/>
      <c r="AD705" s="117"/>
      <c r="AE705" s="117"/>
      <c r="AF705" s="117"/>
      <c r="AG705" s="117"/>
      <c r="AH705" s="117"/>
      <c r="AI705" s="117"/>
      <c r="AJ705" s="117"/>
      <c r="AK705" s="117"/>
    </row>
    <row r="706" spans="1:37" x14ac:dyDescent="0.2">
      <c r="A706" s="117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  <c r="S706" s="117"/>
      <c r="T706" s="117"/>
      <c r="U706" s="117"/>
      <c r="V706" s="117"/>
      <c r="W706" s="117"/>
      <c r="X706" s="117"/>
      <c r="Y706" s="117"/>
      <c r="Z706" s="117"/>
      <c r="AA706" s="117"/>
      <c r="AB706" s="117"/>
      <c r="AC706" s="117"/>
      <c r="AD706" s="117"/>
      <c r="AE706" s="117"/>
      <c r="AF706" s="117"/>
      <c r="AG706" s="117"/>
      <c r="AH706" s="117"/>
      <c r="AI706" s="117"/>
      <c r="AJ706" s="117"/>
      <c r="AK706" s="117"/>
    </row>
    <row r="707" spans="1:37" x14ac:dyDescent="0.2">
      <c r="A707" s="117"/>
      <c r="B707" s="117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  <c r="S707" s="117"/>
      <c r="T707" s="117"/>
      <c r="U707" s="117"/>
      <c r="V707" s="117"/>
      <c r="W707" s="117"/>
      <c r="X707" s="117"/>
      <c r="Y707" s="117"/>
      <c r="Z707" s="117"/>
      <c r="AA707" s="117"/>
      <c r="AB707" s="117"/>
      <c r="AC707" s="117"/>
      <c r="AD707" s="117"/>
      <c r="AE707" s="117"/>
      <c r="AF707" s="117"/>
      <c r="AG707" s="117"/>
      <c r="AH707" s="117"/>
      <c r="AI707" s="117"/>
      <c r="AJ707" s="117"/>
      <c r="AK707" s="117"/>
    </row>
    <row r="708" spans="1:37" x14ac:dyDescent="0.2">
      <c r="A708" s="117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T708" s="117"/>
      <c r="U708" s="117"/>
      <c r="V708" s="117"/>
      <c r="W708" s="117"/>
      <c r="X708" s="117"/>
      <c r="Y708" s="117"/>
      <c r="Z708" s="117"/>
      <c r="AA708" s="117"/>
      <c r="AB708" s="117"/>
      <c r="AC708" s="117"/>
      <c r="AD708" s="117"/>
      <c r="AE708" s="117"/>
      <c r="AF708" s="117"/>
      <c r="AG708" s="117"/>
      <c r="AH708" s="117"/>
      <c r="AI708" s="117"/>
      <c r="AJ708" s="117"/>
      <c r="AK708" s="117"/>
    </row>
    <row r="709" spans="1:37" x14ac:dyDescent="0.2">
      <c r="A709" s="117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  <c r="S709" s="117"/>
      <c r="T709" s="117"/>
      <c r="U709" s="117"/>
      <c r="V709" s="117"/>
      <c r="W709" s="117"/>
      <c r="X709" s="117"/>
      <c r="Y709" s="117"/>
      <c r="Z709" s="117"/>
      <c r="AA709" s="117"/>
      <c r="AB709" s="117"/>
      <c r="AC709" s="117"/>
      <c r="AD709" s="117"/>
      <c r="AE709" s="117"/>
      <c r="AF709" s="117"/>
      <c r="AG709" s="117"/>
      <c r="AH709" s="117"/>
      <c r="AI709" s="117"/>
      <c r="AJ709" s="117"/>
      <c r="AK709" s="117"/>
    </row>
    <row r="710" spans="1:37" x14ac:dyDescent="0.2">
      <c r="A710" s="117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T710" s="117"/>
      <c r="U710" s="117"/>
      <c r="V710" s="117"/>
      <c r="W710" s="117"/>
      <c r="X710" s="117"/>
      <c r="Y710" s="117"/>
      <c r="Z710" s="117"/>
      <c r="AA710" s="117"/>
      <c r="AB710" s="117"/>
      <c r="AC710" s="117"/>
      <c r="AD710" s="117"/>
      <c r="AE710" s="117"/>
      <c r="AF710" s="117"/>
      <c r="AG710" s="117"/>
      <c r="AH710" s="117"/>
      <c r="AI710" s="117"/>
      <c r="AJ710" s="117"/>
      <c r="AK710" s="117"/>
    </row>
    <row r="711" spans="1:37" x14ac:dyDescent="0.2">
      <c r="A711" s="117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  <c r="S711" s="117"/>
      <c r="T711" s="117"/>
      <c r="U711" s="117"/>
      <c r="V711" s="117"/>
      <c r="W711" s="117"/>
      <c r="X711" s="117"/>
      <c r="Y711" s="117"/>
      <c r="Z711" s="117"/>
      <c r="AA711" s="117"/>
      <c r="AB711" s="117"/>
      <c r="AC711" s="117"/>
      <c r="AD711" s="117"/>
      <c r="AE711" s="117"/>
      <c r="AF711" s="117"/>
      <c r="AG711" s="117"/>
      <c r="AH711" s="117"/>
      <c r="AI711" s="117"/>
      <c r="AJ711" s="117"/>
      <c r="AK711" s="117"/>
    </row>
    <row r="712" spans="1:37" x14ac:dyDescent="0.2">
      <c r="A712" s="117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T712" s="117"/>
      <c r="U712" s="117"/>
      <c r="V712" s="117"/>
      <c r="W712" s="117"/>
      <c r="X712" s="117"/>
      <c r="Y712" s="117"/>
      <c r="Z712" s="117"/>
      <c r="AA712" s="117"/>
      <c r="AB712" s="117"/>
      <c r="AC712" s="117"/>
      <c r="AD712" s="117"/>
      <c r="AE712" s="117"/>
      <c r="AF712" s="117"/>
      <c r="AG712" s="117"/>
      <c r="AH712" s="117"/>
      <c r="AI712" s="117"/>
      <c r="AJ712" s="117"/>
      <c r="AK712" s="117"/>
    </row>
    <row r="713" spans="1:37" x14ac:dyDescent="0.2">
      <c r="A713" s="117"/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  <c r="S713" s="117"/>
      <c r="T713" s="117"/>
      <c r="U713" s="117"/>
      <c r="V713" s="117"/>
      <c r="W713" s="117"/>
      <c r="X713" s="117"/>
      <c r="Y713" s="117"/>
      <c r="Z713" s="117"/>
      <c r="AA713" s="117"/>
      <c r="AB713" s="117"/>
      <c r="AC713" s="117"/>
      <c r="AD713" s="117"/>
      <c r="AE713" s="117"/>
      <c r="AF713" s="117"/>
      <c r="AG713" s="117"/>
      <c r="AH713" s="117"/>
      <c r="AI713" s="117"/>
      <c r="AJ713" s="117"/>
      <c r="AK713" s="117"/>
    </row>
    <row r="714" spans="1:37" x14ac:dyDescent="0.2">
      <c r="A714" s="117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  <c r="S714" s="117"/>
      <c r="T714" s="117"/>
      <c r="U714" s="117"/>
      <c r="V714" s="117"/>
      <c r="W714" s="117"/>
      <c r="X714" s="117"/>
      <c r="Y714" s="117"/>
      <c r="Z714" s="117"/>
      <c r="AA714" s="117"/>
      <c r="AB714" s="117"/>
      <c r="AC714" s="117"/>
      <c r="AD714" s="117"/>
      <c r="AE714" s="117"/>
      <c r="AF714" s="117"/>
      <c r="AG714" s="117"/>
      <c r="AH714" s="117"/>
      <c r="AI714" s="117"/>
      <c r="AJ714" s="117"/>
      <c r="AK714" s="117"/>
    </row>
    <row r="715" spans="1:37" x14ac:dyDescent="0.2">
      <c r="A715" s="117"/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  <c r="S715" s="117"/>
      <c r="T715" s="117"/>
      <c r="U715" s="117"/>
      <c r="V715" s="117"/>
      <c r="W715" s="117"/>
      <c r="X715" s="117"/>
      <c r="Y715" s="117"/>
      <c r="Z715" s="117"/>
      <c r="AA715" s="117"/>
      <c r="AB715" s="117"/>
      <c r="AC715" s="117"/>
      <c r="AD715" s="117"/>
      <c r="AE715" s="117"/>
      <c r="AF715" s="117"/>
      <c r="AG715" s="117"/>
      <c r="AH715" s="117"/>
      <c r="AI715" s="117"/>
      <c r="AJ715" s="117"/>
      <c r="AK715" s="117"/>
    </row>
    <row r="716" spans="1:37" x14ac:dyDescent="0.2">
      <c r="A716" s="117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T716" s="117"/>
      <c r="U716" s="117"/>
      <c r="V716" s="117"/>
      <c r="W716" s="117"/>
      <c r="X716" s="117"/>
      <c r="Y716" s="117"/>
      <c r="Z716" s="117"/>
      <c r="AA716" s="117"/>
      <c r="AB716" s="117"/>
      <c r="AC716" s="117"/>
      <c r="AD716" s="117"/>
      <c r="AE716" s="117"/>
      <c r="AF716" s="117"/>
      <c r="AG716" s="117"/>
      <c r="AH716" s="117"/>
      <c r="AI716" s="117"/>
      <c r="AJ716" s="117"/>
      <c r="AK716" s="117"/>
    </row>
    <row r="717" spans="1:37" x14ac:dyDescent="0.2">
      <c r="A717" s="117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  <c r="S717" s="117"/>
      <c r="T717" s="117"/>
      <c r="U717" s="117"/>
      <c r="V717" s="117"/>
      <c r="W717" s="117"/>
      <c r="X717" s="117"/>
      <c r="Y717" s="117"/>
      <c r="Z717" s="117"/>
      <c r="AA717" s="117"/>
      <c r="AB717" s="117"/>
      <c r="AC717" s="117"/>
      <c r="AD717" s="117"/>
      <c r="AE717" s="117"/>
      <c r="AF717" s="117"/>
      <c r="AG717" s="117"/>
      <c r="AH717" s="117"/>
      <c r="AI717" s="117"/>
      <c r="AJ717" s="117"/>
      <c r="AK717" s="117"/>
    </row>
    <row r="718" spans="1:37" x14ac:dyDescent="0.2">
      <c r="A718" s="117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T718" s="117"/>
      <c r="U718" s="117"/>
      <c r="V718" s="117"/>
      <c r="W718" s="117"/>
      <c r="X718" s="117"/>
      <c r="Y718" s="117"/>
      <c r="Z718" s="117"/>
      <c r="AA718" s="117"/>
      <c r="AB718" s="117"/>
      <c r="AC718" s="117"/>
      <c r="AD718" s="117"/>
      <c r="AE718" s="117"/>
      <c r="AF718" s="117"/>
      <c r="AG718" s="117"/>
      <c r="AH718" s="117"/>
      <c r="AI718" s="117"/>
      <c r="AJ718" s="117"/>
      <c r="AK718" s="117"/>
    </row>
    <row r="719" spans="1:37" x14ac:dyDescent="0.2">
      <c r="A719" s="117"/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  <c r="S719" s="117"/>
      <c r="T719" s="117"/>
      <c r="U719" s="117"/>
      <c r="V719" s="117"/>
      <c r="W719" s="117"/>
      <c r="X719" s="117"/>
      <c r="Y719" s="117"/>
      <c r="Z719" s="117"/>
      <c r="AA719" s="117"/>
      <c r="AB719" s="117"/>
      <c r="AC719" s="117"/>
      <c r="AD719" s="117"/>
      <c r="AE719" s="117"/>
      <c r="AF719" s="117"/>
      <c r="AG719" s="117"/>
      <c r="AH719" s="117"/>
      <c r="AI719" s="117"/>
      <c r="AJ719" s="117"/>
      <c r="AK719" s="117"/>
    </row>
    <row r="720" spans="1:37" x14ac:dyDescent="0.2">
      <c r="A720" s="117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T720" s="117"/>
      <c r="U720" s="117"/>
      <c r="V720" s="117"/>
      <c r="W720" s="117"/>
      <c r="X720" s="117"/>
      <c r="Y720" s="117"/>
      <c r="Z720" s="117"/>
      <c r="AA720" s="117"/>
      <c r="AB720" s="117"/>
      <c r="AC720" s="117"/>
      <c r="AD720" s="117"/>
      <c r="AE720" s="117"/>
      <c r="AF720" s="117"/>
      <c r="AG720" s="117"/>
      <c r="AH720" s="117"/>
      <c r="AI720" s="117"/>
      <c r="AJ720" s="117"/>
      <c r="AK720" s="117"/>
    </row>
    <row r="721" spans="1:37" x14ac:dyDescent="0.2">
      <c r="A721" s="117"/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  <c r="S721" s="117"/>
      <c r="T721" s="117"/>
      <c r="U721" s="117"/>
      <c r="V721" s="117"/>
      <c r="W721" s="117"/>
      <c r="X721" s="117"/>
      <c r="Y721" s="117"/>
      <c r="Z721" s="117"/>
      <c r="AA721" s="117"/>
      <c r="AB721" s="117"/>
      <c r="AC721" s="117"/>
      <c r="AD721" s="117"/>
      <c r="AE721" s="117"/>
      <c r="AF721" s="117"/>
      <c r="AG721" s="117"/>
      <c r="AH721" s="117"/>
      <c r="AI721" s="117"/>
      <c r="AJ721" s="117"/>
      <c r="AK721" s="117"/>
    </row>
    <row r="722" spans="1:37" x14ac:dyDescent="0.2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  <c r="S722" s="117"/>
      <c r="T722" s="117"/>
      <c r="U722" s="117"/>
      <c r="V722" s="117"/>
      <c r="W722" s="117"/>
      <c r="X722" s="117"/>
      <c r="Y722" s="117"/>
      <c r="Z722" s="117"/>
      <c r="AA722" s="117"/>
      <c r="AB722" s="117"/>
      <c r="AC722" s="117"/>
      <c r="AD722" s="117"/>
      <c r="AE722" s="117"/>
      <c r="AF722" s="117"/>
      <c r="AG722" s="117"/>
      <c r="AH722" s="117"/>
      <c r="AI722" s="117"/>
      <c r="AJ722" s="117"/>
      <c r="AK722" s="117"/>
    </row>
    <row r="723" spans="1:37" x14ac:dyDescent="0.2">
      <c r="A723" s="117"/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  <c r="S723" s="117"/>
      <c r="T723" s="117"/>
      <c r="U723" s="117"/>
      <c r="V723" s="117"/>
      <c r="W723" s="117"/>
      <c r="X723" s="117"/>
      <c r="Y723" s="117"/>
      <c r="Z723" s="117"/>
      <c r="AA723" s="117"/>
      <c r="AB723" s="117"/>
      <c r="AC723" s="117"/>
      <c r="AD723" s="117"/>
      <c r="AE723" s="117"/>
      <c r="AF723" s="117"/>
      <c r="AG723" s="117"/>
      <c r="AH723" s="117"/>
      <c r="AI723" s="117"/>
      <c r="AJ723" s="117"/>
      <c r="AK723" s="117"/>
    </row>
    <row r="724" spans="1:37" x14ac:dyDescent="0.2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  <c r="S724" s="117"/>
      <c r="T724" s="117"/>
      <c r="U724" s="117"/>
      <c r="V724" s="117"/>
      <c r="W724" s="117"/>
      <c r="X724" s="117"/>
      <c r="Y724" s="117"/>
      <c r="Z724" s="117"/>
      <c r="AA724" s="117"/>
      <c r="AB724" s="117"/>
      <c r="AC724" s="117"/>
      <c r="AD724" s="117"/>
      <c r="AE724" s="117"/>
      <c r="AF724" s="117"/>
      <c r="AG724" s="117"/>
      <c r="AH724" s="117"/>
      <c r="AI724" s="117"/>
      <c r="AJ724" s="117"/>
      <c r="AK724" s="117"/>
    </row>
    <row r="725" spans="1:37" x14ac:dyDescent="0.2">
      <c r="A725" s="117"/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  <c r="S725" s="117"/>
      <c r="T725" s="117"/>
      <c r="U725" s="117"/>
      <c r="V725" s="117"/>
      <c r="W725" s="117"/>
      <c r="X725" s="117"/>
      <c r="Y725" s="117"/>
      <c r="Z725" s="117"/>
      <c r="AA725" s="117"/>
      <c r="AB725" s="117"/>
      <c r="AC725" s="117"/>
      <c r="AD725" s="117"/>
      <c r="AE725" s="117"/>
      <c r="AF725" s="117"/>
      <c r="AG725" s="117"/>
      <c r="AH725" s="117"/>
      <c r="AI725" s="117"/>
      <c r="AJ725" s="117"/>
      <c r="AK725" s="117"/>
    </row>
    <row r="726" spans="1:37" x14ac:dyDescent="0.2">
      <c r="A726" s="117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  <c r="S726" s="117"/>
      <c r="T726" s="117"/>
      <c r="U726" s="117"/>
      <c r="V726" s="117"/>
      <c r="W726" s="117"/>
      <c r="X726" s="117"/>
      <c r="Y726" s="117"/>
      <c r="Z726" s="117"/>
      <c r="AA726" s="117"/>
      <c r="AB726" s="117"/>
      <c r="AC726" s="117"/>
      <c r="AD726" s="117"/>
      <c r="AE726" s="117"/>
      <c r="AF726" s="117"/>
      <c r="AG726" s="117"/>
      <c r="AH726" s="117"/>
      <c r="AI726" s="117"/>
      <c r="AJ726" s="117"/>
      <c r="AK726" s="117"/>
    </row>
    <row r="727" spans="1:37" x14ac:dyDescent="0.2">
      <c r="A727" s="117"/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  <c r="S727" s="117"/>
      <c r="T727" s="117"/>
      <c r="U727" s="117"/>
      <c r="V727" s="117"/>
      <c r="W727" s="117"/>
      <c r="X727" s="117"/>
      <c r="Y727" s="117"/>
      <c r="Z727" s="117"/>
      <c r="AA727" s="117"/>
      <c r="AB727" s="117"/>
      <c r="AC727" s="117"/>
      <c r="AD727" s="117"/>
      <c r="AE727" s="117"/>
      <c r="AF727" s="117"/>
      <c r="AG727" s="117"/>
      <c r="AH727" s="117"/>
      <c r="AI727" s="117"/>
      <c r="AJ727" s="117"/>
      <c r="AK727" s="117"/>
    </row>
    <row r="728" spans="1:37" x14ac:dyDescent="0.2">
      <c r="A728" s="117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T728" s="117"/>
      <c r="U728" s="117"/>
      <c r="V728" s="117"/>
      <c r="W728" s="117"/>
      <c r="X728" s="117"/>
      <c r="Y728" s="117"/>
      <c r="Z728" s="117"/>
      <c r="AA728" s="117"/>
      <c r="AB728" s="117"/>
      <c r="AC728" s="117"/>
      <c r="AD728" s="117"/>
      <c r="AE728" s="117"/>
      <c r="AF728" s="117"/>
      <c r="AG728" s="117"/>
      <c r="AH728" s="117"/>
      <c r="AI728" s="117"/>
      <c r="AJ728" s="117"/>
      <c r="AK728" s="117"/>
    </row>
    <row r="729" spans="1:37" x14ac:dyDescent="0.2">
      <c r="A729" s="117"/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  <c r="S729" s="117"/>
      <c r="T729" s="117"/>
      <c r="U729" s="117"/>
      <c r="V729" s="117"/>
      <c r="W729" s="117"/>
      <c r="X729" s="117"/>
      <c r="Y729" s="117"/>
      <c r="Z729" s="117"/>
      <c r="AA729" s="117"/>
      <c r="AB729" s="117"/>
      <c r="AC729" s="117"/>
      <c r="AD729" s="117"/>
      <c r="AE729" s="117"/>
      <c r="AF729" s="117"/>
      <c r="AG729" s="117"/>
      <c r="AH729" s="117"/>
      <c r="AI729" s="117"/>
      <c r="AJ729" s="117"/>
      <c r="AK729" s="117"/>
    </row>
    <row r="730" spans="1:37" x14ac:dyDescent="0.2">
      <c r="A730" s="117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  <c r="S730" s="117"/>
      <c r="T730" s="117"/>
      <c r="U730" s="117"/>
      <c r="V730" s="117"/>
      <c r="W730" s="117"/>
      <c r="X730" s="117"/>
      <c r="Y730" s="117"/>
      <c r="Z730" s="117"/>
      <c r="AA730" s="117"/>
      <c r="AB730" s="117"/>
      <c r="AC730" s="117"/>
      <c r="AD730" s="117"/>
      <c r="AE730" s="117"/>
      <c r="AF730" s="117"/>
      <c r="AG730" s="117"/>
      <c r="AH730" s="117"/>
      <c r="AI730" s="117"/>
      <c r="AJ730" s="117"/>
      <c r="AK730" s="117"/>
    </row>
    <row r="731" spans="1:37" x14ac:dyDescent="0.2">
      <c r="A731" s="117"/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  <c r="S731" s="117"/>
      <c r="T731" s="117"/>
      <c r="U731" s="117"/>
      <c r="V731" s="117"/>
      <c r="W731" s="117"/>
      <c r="X731" s="117"/>
      <c r="Y731" s="117"/>
      <c r="Z731" s="117"/>
      <c r="AA731" s="117"/>
      <c r="AB731" s="117"/>
      <c r="AC731" s="117"/>
      <c r="AD731" s="117"/>
      <c r="AE731" s="117"/>
      <c r="AF731" s="117"/>
      <c r="AG731" s="117"/>
      <c r="AH731" s="117"/>
      <c r="AI731" s="117"/>
      <c r="AJ731" s="117"/>
      <c r="AK731" s="117"/>
    </row>
    <row r="732" spans="1:37" x14ac:dyDescent="0.2">
      <c r="A732" s="117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17"/>
      <c r="W732" s="117"/>
      <c r="X732" s="117"/>
      <c r="Y732" s="117"/>
      <c r="Z732" s="117"/>
      <c r="AA732" s="117"/>
      <c r="AB732" s="117"/>
      <c r="AC732" s="117"/>
      <c r="AD732" s="117"/>
      <c r="AE732" s="117"/>
      <c r="AF732" s="117"/>
      <c r="AG732" s="117"/>
      <c r="AH732" s="117"/>
      <c r="AI732" s="117"/>
      <c r="AJ732" s="117"/>
      <c r="AK732" s="117"/>
    </row>
    <row r="733" spans="1:37" x14ac:dyDescent="0.2">
      <c r="A733" s="117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  <c r="S733" s="117"/>
      <c r="T733" s="117"/>
      <c r="U733" s="117"/>
      <c r="V733" s="117"/>
      <c r="W733" s="117"/>
      <c r="X733" s="117"/>
      <c r="Y733" s="117"/>
      <c r="Z733" s="117"/>
      <c r="AA733" s="117"/>
      <c r="AB733" s="117"/>
      <c r="AC733" s="117"/>
      <c r="AD733" s="117"/>
      <c r="AE733" s="117"/>
      <c r="AF733" s="117"/>
      <c r="AG733" s="117"/>
      <c r="AH733" s="117"/>
      <c r="AI733" s="117"/>
      <c r="AJ733" s="117"/>
      <c r="AK733" s="117"/>
    </row>
    <row r="734" spans="1:37" x14ac:dyDescent="0.2">
      <c r="A734" s="117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  <c r="V734" s="117"/>
      <c r="W734" s="117"/>
      <c r="X734" s="117"/>
      <c r="Y734" s="117"/>
      <c r="Z734" s="117"/>
      <c r="AA734" s="117"/>
      <c r="AB734" s="117"/>
      <c r="AC734" s="117"/>
      <c r="AD734" s="117"/>
      <c r="AE734" s="117"/>
      <c r="AF734" s="117"/>
      <c r="AG734" s="117"/>
      <c r="AH734" s="117"/>
      <c r="AI734" s="117"/>
      <c r="AJ734" s="117"/>
      <c r="AK734" s="117"/>
    </row>
    <row r="735" spans="1:37" x14ac:dyDescent="0.2">
      <c r="A735" s="117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17"/>
      <c r="X735" s="117"/>
      <c r="Y735" s="117"/>
      <c r="Z735" s="117"/>
      <c r="AA735" s="117"/>
      <c r="AB735" s="117"/>
      <c r="AC735" s="117"/>
      <c r="AD735" s="117"/>
      <c r="AE735" s="117"/>
      <c r="AF735" s="117"/>
      <c r="AG735" s="117"/>
      <c r="AH735" s="117"/>
      <c r="AI735" s="117"/>
      <c r="AJ735" s="117"/>
      <c r="AK735" s="117"/>
    </row>
    <row r="736" spans="1:37" x14ac:dyDescent="0.2">
      <c r="A736" s="117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  <c r="S736" s="117"/>
      <c r="T736" s="117"/>
      <c r="U736" s="117"/>
      <c r="V736" s="117"/>
      <c r="W736" s="117"/>
      <c r="X736" s="117"/>
      <c r="Y736" s="117"/>
      <c r="Z736" s="117"/>
      <c r="AA736" s="117"/>
      <c r="AB736" s="117"/>
      <c r="AC736" s="117"/>
      <c r="AD736" s="117"/>
      <c r="AE736" s="117"/>
      <c r="AF736" s="117"/>
      <c r="AG736" s="117"/>
      <c r="AH736" s="117"/>
      <c r="AI736" s="117"/>
      <c r="AJ736" s="117"/>
      <c r="AK736" s="117"/>
    </row>
    <row r="737" spans="1:37" x14ac:dyDescent="0.2">
      <c r="A737" s="117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T737" s="117"/>
      <c r="U737" s="117"/>
      <c r="V737" s="117"/>
      <c r="W737" s="117"/>
      <c r="X737" s="117"/>
      <c r="Y737" s="117"/>
      <c r="Z737" s="117"/>
      <c r="AA737" s="117"/>
      <c r="AB737" s="117"/>
      <c r="AC737" s="117"/>
      <c r="AD737" s="117"/>
      <c r="AE737" s="117"/>
      <c r="AF737" s="117"/>
      <c r="AG737" s="117"/>
      <c r="AH737" s="117"/>
      <c r="AI737" s="117"/>
      <c r="AJ737" s="117"/>
      <c r="AK737" s="117"/>
    </row>
    <row r="738" spans="1:37" x14ac:dyDescent="0.2">
      <c r="A738" s="117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  <c r="S738" s="117"/>
      <c r="T738" s="117"/>
      <c r="U738" s="117"/>
      <c r="V738" s="117"/>
      <c r="W738" s="117"/>
      <c r="X738" s="117"/>
      <c r="Y738" s="117"/>
      <c r="Z738" s="117"/>
      <c r="AA738" s="117"/>
      <c r="AB738" s="117"/>
      <c r="AC738" s="117"/>
      <c r="AD738" s="117"/>
      <c r="AE738" s="117"/>
      <c r="AF738" s="117"/>
      <c r="AG738" s="117"/>
      <c r="AH738" s="117"/>
      <c r="AI738" s="117"/>
      <c r="AJ738" s="117"/>
      <c r="AK738" s="117"/>
    </row>
    <row r="739" spans="1:37" x14ac:dyDescent="0.2">
      <c r="A739" s="117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  <c r="S739" s="117"/>
      <c r="T739" s="117"/>
      <c r="U739" s="117"/>
      <c r="V739" s="117"/>
      <c r="W739" s="117"/>
      <c r="X739" s="117"/>
      <c r="Y739" s="117"/>
      <c r="Z739" s="117"/>
      <c r="AA739" s="117"/>
      <c r="AB739" s="117"/>
      <c r="AC739" s="117"/>
      <c r="AD739" s="117"/>
      <c r="AE739" s="117"/>
      <c r="AF739" s="117"/>
      <c r="AG739" s="117"/>
      <c r="AH739" s="117"/>
      <c r="AI739" s="117"/>
      <c r="AJ739" s="117"/>
      <c r="AK739" s="117"/>
    </row>
    <row r="740" spans="1:37" x14ac:dyDescent="0.2">
      <c r="A740" s="117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  <c r="S740" s="117"/>
      <c r="T740" s="117"/>
      <c r="U740" s="117"/>
      <c r="V740" s="117"/>
      <c r="W740" s="117"/>
      <c r="X740" s="117"/>
      <c r="Y740" s="117"/>
      <c r="Z740" s="117"/>
      <c r="AA740" s="117"/>
      <c r="AB740" s="117"/>
      <c r="AC740" s="117"/>
      <c r="AD740" s="117"/>
      <c r="AE740" s="117"/>
      <c r="AF740" s="117"/>
      <c r="AG740" s="117"/>
      <c r="AH740" s="117"/>
      <c r="AI740" s="117"/>
      <c r="AJ740" s="117"/>
      <c r="AK740" s="117"/>
    </row>
    <row r="741" spans="1:37" x14ac:dyDescent="0.2">
      <c r="A741" s="117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  <c r="S741" s="117"/>
      <c r="T741" s="117"/>
      <c r="U741" s="117"/>
      <c r="V741" s="117"/>
      <c r="W741" s="117"/>
      <c r="X741" s="117"/>
      <c r="Y741" s="117"/>
      <c r="Z741" s="117"/>
      <c r="AA741" s="117"/>
      <c r="AB741" s="117"/>
      <c r="AC741" s="117"/>
      <c r="AD741" s="117"/>
      <c r="AE741" s="117"/>
      <c r="AF741" s="117"/>
      <c r="AG741" s="117"/>
      <c r="AH741" s="117"/>
      <c r="AI741" s="117"/>
      <c r="AJ741" s="117"/>
      <c r="AK741" s="117"/>
    </row>
    <row r="742" spans="1:37" x14ac:dyDescent="0.2">
      <c r="A742" s="117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  <c r="S742" s="117"/>
      <c r="T742" s="117"/>
      <c r="U742" s="117"/>
      <c r="V742" s="117"/>
      <c r="W742" s="117"/>
      <c r="X742" s="117"/>
      <c r="Y742" s="117"/>
      <c r="Z742" s="117"/>
      <c r="AA742" s="117"/>
      <c r="AB742" s="117"/>
      <c r="AC742" s="117"/>
      <c r="AD742" s="117"/>
      <c r="AE742" s="117"/>
      <c r="AF742" s="117"/>
      <c r="AG742" s="117"/>
      <c r="AH742" s="117"/>
      <c r="AI742" s="117"/>
      <c r="AJ742" s="117"/>
      <c r="AK742" s="117"/>
    </row>
    <row r="743" spans="1:37" x14ac:dyDescent="0.2">
      <c r="A743" s="117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  <c r="S743" s="117"/>
      <c r="T743" s="117"/>
      <c r="U743" s="117"/>
      <c r="V743" s="117"/>
      <c r="W743" s="117"/>
      <c r="X743" s="117"/>
      <c r="Y743" s="117"/>
      <c r="Z743" s="117"/>
      <c r="AA743" s="117"/>
      <c r="AB743" s="117"/>
      <c r="AC743" s="117"/>
      <c r="AD743" s="117"/>
      <c r="AE743" s="117"/>
      <c r="AF743" s="117"/>
      <c r="AG743" s="117"/>
      <c r="AH743" s="117"/>
      <c r="AI743" s="117"/>
      <c r="AJ743" s="117"/>
      <c r="AK743" s="117"/>
    </row>
    <row r="744" spans="1:37" x14ac:dyDescent="0.2">
      <c r="A744" s="117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  <c r="S744" s="117"/>
      <c r="T744" s="117"/>
      <c r="U744" s="117"/>
      <c r="V744" s="117"/>
      <c r="W744" s="117"/>
      <c r="X744" s="117"/>
      <c r="Y744" s="117"/>
      <c r="Z744" s="117"/>
      <c r="AA744" s="117"/>
      <c r="AB744" s="117"/>
      <c r="AC744" s="117"/>
      <c r="AD744" s="117"/>
      <c r="AE744" s="117"/>
      <c r="AF744" s="117"/>
      <c r="AG744" s="117"/>
      <c r="AH744" s="117"/>
      <c r="AI744" s="117"/>
      <c r="AJ744" s="117"/>
      <c r="AK744" s="117"/>
    </row>
    <row r="745" spans="1:37" x14ac:dyDescent="0.2">
      <c r="A745" s="117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7"/>
      <c r="N745" s="117"/>
      <c r="O745" s="117"/>
      <c r="P745" s="117"/>
      <c r="Q745" s="117"/>
      <c r="R745" s="117"/>
      <c r="S745" s="117"/>
      <c r="T745" s="117"/>
      <c r="U745" s="117"/>
      <c r="V745" s="117"/>
      <c r="W745" s="117"/>
      <c r="X745" s="117"/>
      <c r="Y745" s="117"/>
      <c r="Z745" s="117"/>
      <c r="AA745" s="117"/>
      <c r="AB745" s="117"/>
      <c r="AC745" s="117"/>
      <c r="AD745" s="117"/>
      <c r="AE745" s="117"/>
      <c r="AF745" s="117"/>
      <c r="AG745" s="117"/>
      <c r="AH745" s="117"/>
      <c r="AI745" s="117"/>
      <c r="AJ745" s="117"/>
      <c r="AK745" s="117"/>
    </row>
    <row r="746" spans="1:37" x14ac:dyDescent="0.2">
      <c r="A746" s="117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  <c r="S746" s="117"/>
      <c r="T746" s="117"/>
      <c r="U746" s="117"/>
      <c r="V746" s="117"/>
      <c r="W746" s="117"/>
      <c r="X746" s="117"/>
      <c r="Y746" s="117"/>
      <c r="Z746" s="117"/>
      <c r="AA746" s="117"/>
      <c r="AB746" s="117"/>
      <c r="AC746" s="117"/>
      <c r="AD746" s="117"/>
      <c r="AE746" s="117"/>
      <c r="AF746" s="117"/>
      <c r="AG746" s="117"/>
      <c r="AH746" s="117"/>
      <c r="AI746" s="117"/>
      <c r="AJ746" s="117"/>
      <c r="AK746" s="117"/>
    </row>
    <row r="747" spans="1:37" x14ac:dyDescent="0.2">
      <c r="A747" s="117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  <c r="S747" s="117"/>
      <c r="T747" s="117"/>
      <c r="U747" s="117"/>
      <c r="V747" s="117"/>
      <c r="W747" s="117"/>
      <c r="X747" s="117"/>
      <c r="Y747" s="117"/>
      <c r="Z747" s="117"/>
      <c r="AA747" s="117"/>
      <c r="AB747" s="117"/>
      <c r="AC747" s="117"/>
      <c r="AD747" s="117"/>
      <c r="AE747" s="117"/>
      <c r="AF747" s="117"/>
      <c r="AG747" s="117"/>
      <c r="AH747" s="117"/>
      <c r="AI747" s="117"/>
      <c r="AJ747" s="117"/>
      <c r="AK747" s="117"/>
    </row>
    <row r="748" spans="1:37" x14ac:dyDescent="0.2">
      <c r="A748" s="117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  <c r="S748" s="117"/>
      <c r="T748" s="117"/>
      <c r="U748" s="117"/>
      <c r="V748" s="117"/>
      <c r="W748" s="117"/>
      <c r="X748" s="117"/>
      <c r="Y748" s="117"/>
      <c r="Z748" s="117"/>
      <c r="AA748" s="117"/>
      <c r="AB748" s="117"/>
      <c r="AC748" s="117"/>
      <c r="AD748" s="117"/>
      <c r="AE748" s="117"/>
      <c r="AF748" s="117"/>
      <c r="AG748" s="117"/>
      <c r="AH748" s="117"/>
      <c r="AI748" s="117"/>
      <c r="AJ748" s="117"/>
      <c r="AK748" s="117"/>
    </row>
    <row r="749" spans="1:37" x14ac:dyDescent="0.2">
      <c r="A749" s="117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  <c r="S749" s="117"/>
      <c r="T749" s="117"/>
      <c r="U749" s="117"/>
      <c r="V749" s="117"/>
      <c r="W749" s="117"/>
      <c r="X749" s="117"/>
      <c r="Y749" s="117"/>
      <c r="Z749" s="117"/>
      <c r="AA749" s="117"/>
      <c r="AB749" s="117"/>
      <c r="AC749" s="117"/>
      <c r="AD749" s="117"/>
      <c r="AE749" s="117"/>
      <c r="AF749" s="117"/>
      <c r="AG749" s="117"/>
      <c r="AH749" s="117"/>
      <c r="AI749" s="117"/>
      <c r="AJ749" s="117"/>
      <c r="AK749" s="117"/>
    </row>
    <row r="750" spans="1:37" x14ac:dyDescent="0.2">
      <c r="A750" s="117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  <c r="S750" s="117"/>
      <c r="T750" s="117"/>
      <c r="U750" s="117"/>
      <c r="V750" s="117"/>
      <c r="W750" s="117"/>
      <c r="X750" s="117"/>
      <c r="Y750" s="117"/>
      <c r="Z750" s="117"/>
      <c r="AA750" s="117"/>
      <c r="AB750" s="117"/>
      <c r="AC750" s="117"/>
      <c r="AD750" s="117"/>
      <c r="AE750" s="117"/>
      <c r="AF750" s="117"/>
      <c r="AG750" s="117"/>
      <c r="AH750" s="117"/>
      <c r="AI750" s="117"/>
      <c r="AJ750" s="117"/>
      <c r="AK750" s="117"/>
    </row>
    <row r="751" spans="1:37" x14ac:dyDescent="0.2">
      <c r="A751" s="117"/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  <c r="S751" s="117"/>
      <c r="T751" s="117"/>
      <c r="U751" s="117"/>
      <c r="V751" s="117"/>
      <c r="W751" s="117"/>
      <c r="X751" s="117"/>
      <c r="Y751" s="117"/>
      <c r="Z751" s="117"/>
      <c r="AA751" s="117"/>
      <c r="AB751" s="117"/>
      <c r="AC751" s="117"/>
      <c r="AD751" s="117"/>
      <c r="AE751" s="117"/>
      <c r="AF751" s="117"/>
      <c r="AG751" s="117"/>
      <c r="AH751" s="117"/>
      <c r="AI751" s="117"/>
      <c r="AJ751" s="117"/>
      <c r="AK751" s="117"/>
    </row>
    <row r="752" spans="1:37" x14ac:dyDescent="0.2">
      <c r="A752" s="117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  <c r="S752" s="117"/>
      <c r="T752" s="117"/>
      <c r="U752" s="117"/>
      <c r="V752" s="117"/>
      <c r="W752" s="117"/>
      <c r="X752" s="117"/>
      <c r="Y752" s="117"/>
      <c r="Z752" s="117"/>
      <c r="AA752" s="117"/>
      <c r="AB752" s="117"/>
      <c r="AC752" s="117"/>
      <c r="AD752" s="117"/>
      <c r="AE752" s="117"/>
      <c r="AF752" s="117"/>
      <c r="AG752" s="117"/>
      <c r="AH752" s="117"/>
      <c r="AI752" s="117"/>
      <c r="AJ752" s="117"/>
      <c r="AK752" s="117"/>
    </row>
    <row r="753" spans="1:37" x14ac:dyDescent="0.2">
      <c r="A753" s="117"/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  <c r="S753" s="117"/>
      <c r="T753" s="117"/>
      <c r="U753" s="117"/>
      <c r="V753" s="117"/>
      <c r="W753" s="117"/>
      <c r="X753" s="117"/>
      <c r="Y753" s="117"/>
      <c r="Z753" s="117"/>
      <c r="AA753" s="117"/>
      <c r="AB753" s="117"/>
      <c r="AC753" s="117"/>
      <c r="AD753" s="117"/>
      <c r="AE753" s="117"/>
      <c r="AF753" s="117"/>
      <c r="AG753" s="117"/>
      <c r="AH753" s="117"/>
      <c r="AI753" s="117"/>
      <c r="AJ753" s="117"/>
      <c r="AK753" s="117"/>
    </row>
    <row r="754" spans="1:37" x14ac:dyDescent="0.2">
      <c r="A754" s="117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  <c r="S754" s="117"/>
      <c r="T754" s="117"/>
      <c r="U754" s="117"/>
      <c r="V754" s="117"/>
      <c r="W754" s="117"/>
      <c r="X754" s="117"/>
      <c r="Y754" s="117"/>
      <c r="Z754" s="117"/>
      <c r="AA754" s="117"/>
      <c r="AB754" s="117"/>
      <c r="AC754" s="117"/>
      <c r="AD754" s="117"/>
      <c r="AE754" s="117"/>
      <c r="AF754" s="117"/>
      <c r="AG754" s="117"/>
      <c r="AH754" s="117"/>
      <c r="AI754" s="117"/>
      <c r="AJ754" s="117"/>
      <c r="AK754" s="117"/>
    </row>
    <row r="755" spans="1:37" x14ac:dyDescent="0.2">
      <c r="A755" s="117"/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  <c r="S755" s="117"/>
      <c r="T755" s="117"/>
      <c r="U755" s="117"/>
      <c r="V755" s="117"/>
      <c r="W755" s="117"/>
      <c r="X755" s="117"/>
      <c r="Y755" s="117"/>
      <c r="Z755" s="117"/>
      <c r="AA755" s="117"/>
      <c r="AB755" s="117"/>
      <c r="AC755" s="117"/>
      <c r="AD755" s="117"/>
      <c r="AE755" s="117"/>
      <c r="AF755" s="117"/>
      <c r="AG755" s="117"/>
      <c r="AH755" s="117"/>
      <c r="AI755" s="117"/>
      <c r="AJ755" s="117"/>
      <c r="AK755" s="117"/>
    </row>
    <row r="756" spans="1:37" x14ac:dyDescent="0.2">
      <c r="A756" s="117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  <c r="S756" s="117"/>
      <c r="T756" s="117"/>
      <c r="U756" s="117"/>
      <c r="V756" s="117"/>
      <c r="W756" s="117"/>
      <c r="X756" s="117"/>
      <c r="Y756" s="117"/>
      <c r="Z756" s="117"/>
      <c r="AA756" s="117"/>
      <c r="AB756" s="117"/>
      <c r="AC756" s="117"/>
      <c r="AD756" s="117"/>
      <c r="AE756" s="117"/>
      <c r="AF756" s="117"/>
      <c r="AG756" s="117"/>
      <c r="AH756" s="117"/>
      <c r="AI756" s="117"/>
      <c r="AJ756" s="117"/>
      <c r="AK756" s="117"/>
    </row>
    <row r="757" spans="1:37" x14ac:dyDescent="0.2">
      <c r="A757" s="117"/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  <c r="S757" s="117"/>
      <c r="T757" s="117"/>
      <c r="U757" s="117"/>
      <c r="V757" s="117"/>
      <c r="W757" s="117"/>
      <c r="X757" s="117"/>
      <c r="Y757" s="117"/>
      <c r="Z757" s="117"/>
      <c r="AA757" s="117"/>
      <c r="AB757" s="117"/>
      <c r="AC757" s="117"/>
      <c r="AD757" s="117"/>
      <c r="AE757" s="117"/>
      <c r="AF757" s="117"/>
      <c r="AG757" s="117"/>
      <c r="AH757" s="117"/>
      <c r="AI757" s="117"/>
      <c r="AJ757" s="117"/>
      <c r="AK757" s="117"/>
    </row>
    <row r="758" spans="1:37" x14ac:dyDescent="0.2">
      <c r="A758" s="117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  <c r="S758" s="117"/>
      <c r="T758" s="117"/>
      <c r="U758" s="117"/>
      <c r="V758" s="117"/>
      <c r="W758" s="117"/>
      <c r="X758" s="117"/>
      <c r="Y758" s="117"/>
      <c r="Z758" s="117"/>
      <c r="AA758" s="117"/>
      <c r="AB758" s="117"/>
      <c r="AC758" s="117"/>
      <c r="AD758" s="117"/>
      <c r="AE758" s="117"/>
      <c r="AF758" s="117"/>
      <c r="AG758" s="117"/>
      <c r="AH758" s="117"/>
      <c r="AI758" s="117"/>
      <c r="AJ758" s="117"/>
      <c r="AK758" s="117"/>
    </row>
    <row r="759" spans="1:37" x14ac:dyDescent="0.2">
      <c r="A759" s="117"/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  <c r="S759" s="117"/>
      <c r="T759" s="117"/>
      <c r="U759" s="117"/>
      <c r="V759" s="117"/>
      <c r="W759" s="117"/>
      <c r="X759" s="117"/>
      <c r="Y759" s="117"/>
      <c r="Z759" s="117"/>
      <c r="AA759" s="117"/>
      <c r="AB759" s="117"/>
      <c r="AC759" s="117"/>
      <c r="AD759" s="117"/>
      <c r="AE759" s="117"/>
      <c r="AF759" s="117"/>
      <c r="AG759" s="117"/>
      <c r="AH759" s="117"/>
      <c r="AI759" s="117"/>
      <c r="AJ759" s="117"/>
      <c r="AK759" s="117"/>
    </row>
    <row r="760" spans="1:37" x14ac:dyDescent="0.2">
      <c r="A760" s="117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  <c r="S760" s="117"/>
      <c r="T760" s="117"/>
      <c r="U760" s="117"/>
      <c r="V760" s="117"/>
      <c r="W760" s="117"/>
      <c r="X760" s="117"/>
      <c r="Y760" s="117"/>
      <c r="Z760" s="117"/>
      <c r="AA760" s="117"/>
      <c r="AB760" s="117"/>
      <c r="AC760" s="117"/>
      <c r="AD760" s="117"/>
      <c r="AE760" s="117"/>
      <c r="AF760" s="117"/>
      <c r="AG760" s="117"/>
      <c r="AH760" s="117"/>
      <c r="AI760" s="117"/>
      <c r="AJ760" s="117"/>
      <c r="AK760" s="117"/>
    </row>
    <row r="761" spans="1:37" x14ac:dyDescent="0.2">
      <c r="A761" s="117"/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  <c r="S761" s="117"/>
      <c r="T761" s="117"/>
      <c r="U761" s="117"/>
      <c r="V761" s="117"/>
      <c r="W761" s="117"/>
      <c r="X761" s="117"/>
      <c r="Y761" s="117"/>
      <c r="Z761" s="117"/>
      <c r="AA761" s="117"/>
      <c r="AB761" s="117"/>
      <c r="AC761" s="117"/>
      <c r="AD761" s="117"/>
      <c r="AE761" s="117"/>
      <c r="AF761" s="117"/>
      <c r="AG761" s="117"/>
      <c r="AH761" s="117"/>
      <c r="AI761" s="117"/>
      <c r="AJ761" s="117"/>
      <c r="AK761" s="117"/>
    </row>
    <row r="762" spans="1:37" x14ac:dyDescent="0.2">
      <c r="A762" s="117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  <c r="S762" s="117"/>
      <c r="T762" s="117"/>
      <c r="U762" s="117"/>
      <c r="V762" s="117"/>
      <c r="W762" s="117"/>
      <c r="X762" s="117"/>
      <c r="Y762" s="117"/>
      <c r="Z762" s="117"/>
      <c r="AA762" s="117"/>
      <c r="AB762" s="117"/>
      <c r="AC762" s="117"/>
      <c r="AD762" s="117"/>
      <c r="AE762" s="117"/>
      <c r="AF762" s="117"/>
      <c r="AG762" s="117"/>
      <c r="AH762" s="117"/>
      <c r="AI762" s="117"/>
      <c r="AJ762" s="117"/>
      <c r="AK762" s="117"/>
    </row>
    <row r="763" spans="1:37" x14ac:dyDescent="0.2">
      <c r="A763" s="117"/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  <c r="S763" s="117"/>
      <c r="T763" s="117"/>
      <c r="U763" s="117"/>
      <c r="V763" s="117"/>
      <c r="W763" s="117"/>
      <c r="X763" s="117"/>
      <c r="Y763" s="117"/>
      <c r="Z763" s="117"/>
      <c r="AA763" s="117"/>
      <c r="AB763" s="117"/>
      <c r="AC763" s="117"/>
      <c r="AD763" s="117"/>
      <c r="AE763" s="117"/>
      <c r="AF763" s="117"/>
      <c r="AG763" s="117"/>
      <c r="AH763" s="117"/>
      <c r="AI763" s="117"/>
      <c r="AJ763" s="117"/>
      <c r="AK763" s="117"/>
    </row>
    <row r="764" spans="1:37" x14ac:dyDescent="0.2">
      <c r="A764" s="117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  <c r="S764" s="117"/>
      <c r="T764" s="117"/>
      <c r="U764" s="117"/>
      <c r="V764" s="117"/>
      <c r="W764" s="117"/>
      <c r="X764" s="117"/>
      <c r="Y764" s="117"/>
      <c r="Z764" s="117"/>
      <c r="AA764" s="117"/>
      <c r="AB764" s="117"/>
      <c r="AC764" s="117"/>
      <c r="AD764" s="117"/>
      <c r="AE764" s="117"/>
      <c r="AF764" s="117"/>
      <c r="AG764" s="117"/>
      <c r="AH764" s="117"/>
      <c r="AI764" s="117"/>
      <c r="AJ764" s="117"/>
      <c r="AK764" s="117"/>
    </row>
    <row r="765" spans="1:37" x14ac:dyDescent="0.2">
      <c r="A765" s="117"/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  <c r="S765" s="117"/>
      <c r="T765" s="117"/>
      <c r="U765" s="117"/>
      <c r="V765" s="117"/>
      <c r="W765" s="117"/>
      <c r="X765" s="117"/>
      <c r="Y765" s="117"/>
      <c r="Z765" s="117"/>
      <c r="AA765" s="117"/>
      <c r="AB765" s="117"/>
      <c r="AC765" s="117"/>
      <c r="AD765" s="117"/>
      <c r="AE765" s="117"/>
      <c r="AF765" s="117"/>
      <c r="AG765" s="117"/>
      <c r="AH765" s="117"/>
      <c r="AI765" s="117"/>
      <c r="AJ765" s="117"/>
      <c r="AK765" s="117"/>
    </row>
    <row r="766" spans="1:37" x14ac:dyDescent="0.2">
      <c r="A766" s="117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  <c r="S766" s="117"/>
      <c r="T766" s="117"/>
      <c r="U766" s="117"/>
      <c r="V766" s="117"/>
      <c r="W766" s="117"/>
      <c r="X766" s="117"/>
      <c r="Y766" s="117"/>
      <c r="Z766" s="117"/>
      <c r="AA766" s="117"/>
      <c r="AB766" s="117"/>
      <c r="AC766" s="117"/>
      <c r="AD766" s="117"/>
      <c r="AE766" s="117"/>
      <c r="AF766" s="117"/>
      <c r="AG766" s="117"/>
      <c r="AH766" s="117"/>
      <c r="AI766" s="117"/>
      <c r="AJ766" s="117"/>
      <c r="AK766" s="117"/>
    </row>
    <row r="767" spans="1:37" x14ac:dyDescent="0.2">
      <c r="A767" s="117"/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T767" s="117"/>
      <c r="U767" s="117"/>
      <c r="V767" s="117"/>
      <c r="W767" s="117"/>
      <c r="X767" s="117"/>
      <c r="Y767" s="117"/>
      <c r="Z767" s="117"/>
      <c r="AA767" s="117"/>
      <c r="AB767" s="117"/>
      <c r="AC767" s="117"/>
      <c r="AD767" s="117"/>
      <c r="AE767" s="117"/>
      <c r="AF767" s="117"/>
      <c r="AG767" s="117"/>
      <c r="AH767" s="117"/>
      <c r="AI767" s="117"/>
      <c r="AJ767" s="117"/>
      <c r="AK767" s="117"/>
    </row>
    <row r="768" spans="1:37" x14ac:dyDescent="0.2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  <c r="S768" s="117"/>
      <c r="T768" s="117"/>
      <c r="U768" s="117"/>
      <c r="V768" s="117"/>
      <c r="W768" s="117"/>
      <c r="X768" s="117"/>
      <c r="Y768" s="117"/>
      <c r="Z768" s="117"/>
      <c r="AA768" s="117"/>
      <c r="AB768" s="117"/>
      <c r="AC768" s="117"/>
      <c r="AD768" s="117"/>
      <c r="AE768" s="117"/>
      <c r="AF768" s="117"/>
      <c r="AG768" s="117"/>
      <c r="AH768" s="117"/>
      <c r="AI768" s="117"/>
      <c r="AJ768" s="117"/>
      <c r="AK768" s="117"/>
    </row>
    <row r="769" spans="1:37" x14ac:dyDescent="0.2">
      <c r="A769" s="117"/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  <c r="S769" s="117"/>
      <c r="T769" s="117"/>
      <c r="U769" s="117"/>
      <c r="V769" s="117"/>
      <c r="W769" s="117"/>
      <c r="X769" s="117"/>
      <c r="Y769" s="117"/>
      <c r="Z769" s="117"/>
      <c r="AA769" s="117"/>
      <c r="AB769" s="117"/>
      <c r="AC769" s="117"/>
      <c r="AD769" s="117"/>
      <c r="AE769" s="117"/>
      <c r="AF769" s="117"/>
      <c r="AG769" s="117"/>
      <c r="AH769" s="117"/>
      <c r="AI769" s="117"/>
      <c r="AJ769" s="117"/>
      <c r="AK769" s="117"/>
    </row>
    <row r="770" spans="1:37" x14ac:dyDescent="0.2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  <c r="S770" s="117"/>
      <c r="T770" s="117"/>
      <c r="U770" s="117"/>
      <c r="V770" s="117"/>
      <c r="W770" s="117"/>
      <c r="X770" s="117"/>
      <c r="Y770" s="117"/>
      <c r="Z770" s="117"/>
      <c r="AA770" s="117"/>
      <c r="AB770" s="117"/>
      <c r="AC770" s="117"/>
      <c r="AD770" s="117"/>
      <c r="AE770" s="117"/>
      <c r="AF770" s="117"/>
      <c r="AG770" s="117"/>
      <c r="AH770" s="117"/>
      <c r="AI770" s="117"/>
      <c r="AJ770" s="117"/>
      <c r="AK770" s="117"/>
    </row>
    <row r="771" spans="1:37" x14ac:dyDescent="0.2">
      <c r="A771" s="117"/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  <c r="S771" s="117"/>
      <c r="T771" s="117"/>
      <c r="U771" s="117"/>
      <c r="V771" s="117"/>
      <c r="W771" s="117"/>
      <c r="X771" s="117"/>
      <c r="Y771" s="117"/>
      <c r="Z771" s="117"/>
      <c r="AA771" s="117"/>
      <c r="AB771" s="117"/>
      <c r="AC771" s="117"/>
      <c r="AD771" s="117"/>
      <c r="AE771" s="117"/>
      <c r="AF771" s="117"/>
      <c r="AG771" s="117"/>
      <c r="AH771" s="117"/>
      <c r="AI771" s="117"/>
      <c r="AJ771" s="117"/>
      <c r="AK771" s="117"/>
    </row>
    <row r="772" spans="1:37" x14ac:dyDescent="0.2">
      <c r="A772" s="117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  <c r="S772" s="117"/>
      <c r="T772" s="117"/>
      <c r="U772" s="117"/>
      <c r="V772" s="117"/>
      <c r="W772" s="117"/>
      <c r="X772" s="117"/>
      <c r="Y772" s="117"/>
      <c r="Z772" s="117"/>
      <c r="AA772" s="117"/>
      <c r="AB772" s="117"/>
      <c r="AC772" s="117"/>
      <c r="AD772" s="117"/>
      <c r="AE772" s="117"/>
      <c r="AF772" s="117"/>
      <c r="AG772" s="117"/>
      <c r="AH772" s="117"/>
      <c r="AI772" s="117"/>
      <c r="AJ772" s="117"/>
      <c r="AK772" s="117"/>
    </row>
    <row r="773" spans="1:37" x14ac:dyDescent="0.2">
      <c r="A773" s="117"/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  <c r="S773" s="117"/>
      <c r="T773" s="117"/>
      <c r="U773" s="117"/>
      <c r="V773" s="117"/>
      <c r="W773" s="117"/>
      <c r="X773" s="117"/>
      <c r="Y773" s="117"/>
      <c r="Z773" s="117"/>
      <c r="AA773" s="117"/>
      <c r="AB773" s="117"/>
      <c r="AC773" s="117"/>
      <c r="AD773" s="117"/>
      <c r="AE773" s="117"/>
      <c r="AF773" s="117"/>
      <c r="AG773" s="117"/>
      <c r="AH773" s="117"/>
      <c r="AI773" s="117"/>
      <c r="AJ773" s="117"/>
      <c r="AK773" s="117"/>
    </row>
    <row r="774" spans="1:37" x14ac:dyDescent="0.2">
      <c r="A774" s="117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  <c r="S774" s="117"/>
      <c r="T774" s="117"/>
      <c r="U774" s="117"/>
      <c r="V774" s="117"/>
      <c r="W774" s="117"/>
      <c r="X774" s="117"/>
      <c r="Y774" s="117"/>
      <c r="Z774" s="117"/>
      <c r="AA774" s="117"/>
      <c r="AB774" s="117"/>
      <c r="AC774" s="117"/>
      <c r="AD774" s="117"/>
      <c r="AE774" s="117"/>
      <c r="AF774" s="117"/>
      <c r="AG774" s="117"/>
      <c r="AH774" s="117"/>
      <c r="AI774" s="117"/>
      <c r="AJ774" s="117"/>
      <c r="AK774" s="117"/>
    </row>
    <row r="775" spans="1:37" x14ac:dyDescent="0.2">
      <c r="A775" s="117"/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T775" s="117"/>
      <c r="U775" s="117"/>
      <c r="V775" s="117"/>
      <c r="W775" s="117"/>
      <c r="X775" s="117"/>
      <c r="Y775" s="117"/>
      <c r="Z775" s="117"/>
      <c r="AA775" s="117"/>
      <c r="AB775" s="117"/>
      <c r="AC775" s="117"/>
      <c r="AD775" s="117"/>
      <c r="AE775" s="117"/>
      <c r="AF775" s="117"/>
      <c r="AG775" s="117"/>
      <c r="AH775" s="117"/>
      <c r="AI775" s="117"/>
      <c r="AJ775" s="117"/>
      <c r="AK775" s="117"/>
    </row>
    <row r="776" spans="1:37" x14ac:dyDescent="0.2">
      <c r="A776" s="117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17"/>
      <c r="U776" s="117"/>
      <c r="V776" s="117"/>
      <c r="W776" s="117"/>
      <c r="X776" s="117"/>
      <c r="Y776" s="117"/>
      <c r="Z776" s="117"/>
      <c r="AA776" s="117"/>
      <c r="AB776" s="117"/>
      <c r="AC776" s="117"/>
      <c r="AD776" s="117"/>
      <c r="AE776" s="117"/>
      <c r="AF776" s="117"/>
      <c r="AG776" s="117"/>
      <c r="AH776" s="117"/>
      <c r="AI776" s="117"/>
      <c r="AJ776" s="117"/>
      <c r="AK776" s="117"/>
    </row>
    <row r="777" spans="1:37" x14ac:dyDescent="0.2">
      <c r="A777" s="117"/>
      <c r="B777" s="117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7"/>
      <c r="N777" s="117"/>
      <c r="O777" s="117"/>
      <c r="P777" s="117"/>
      <c r="Q777" s="117"/>
      <c r="R777" s="117"/>
      <c r="S777" s="117"/>
      <c r="T777" s="117"/>
      <c r="U777" s="117"/>
      <c r="V777" s="117"/>
      <c r="W777" s="117"/>
      <c r="X777" s="117"/>
      <c r="Y777" s="117"/>
      <c r="Z777" s="117"/>
      <c r="AA777" s="117"/>
      <c r="AB777" s="117"/>
      <c r="AC777" s="117"/>
      <c r="AD777" s="117"/>
      <c r="AE777" s="117"/>
      <c r="AF777" s="117"/>
      <c r="AG777" s="117"/>
      <c r="AH777" s="117"/>
      <c r="AI777" s="117"/>
      <c r="AJ777" s="117"/>
      <c r="AK777" s="117"/>
    </row>
    <row r="778" spans="1:37" x14ac:dyDescent="0.2">
      <c r="A778" s="117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  <c r="S778" s="117"/>
      <c r="T778" s="117"/>
      <c r="U778" s="117"/>
      <c r="V778" s="117"/>
      <c r="W778" s="117"/>
      <c r="X778" s="117"/>
      <c r="Y778" s="117"/>
      <c r="Z778" s="117"/>
      <c r="AA778" s="117"/>
      <c r="AB778" s="117"/>
      <c r="AC778" s="117"/>
      <c r="AD778" s="117"/>
      <c r="AE778" s="117"/>
      <c r="AF778" s="117"/>
      <c r="AG778" s="117"/>
      <c r="AH778" s="117"/>
      <c r="AI778" s="117"/>
      <c r="AJ778" s="117"/>
      <c r="AK778" s="117"/>
    </row>
    <row r="779" spans="1:37" x14ac:dyDescent="0.2">
      <c r="A779" s="117"/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117"/>
      <c r="M779" s="117"/>
      <c r="N779" s="117"/>
      <c r="O779" s="117"/>
      <c r="P779" s="117"/>
      <c r="Q779" s="117"/>
      <c r="R779" s="117"/>
      <c r="S779" s="117"/>
      <c r="T779" s="117"/>
      <c r="U779" s="117"/>
      <c r="V779" s="117"/>
      <c r="W779" s="117"/>
      <c r="X779" s="117"/>
      <c r="Y779" s="117"/>
      <c r="Z779" s="117"/>
      <c r="AA779" s="117"/>
      <c r="AB779" s="117"/>
      <c r="AC779" s="117"/>
      <c r="AD779" s="117"/>
      <c r="AE779" s="117"/>
      <c r="AF779" s="117"/>
      <c r="AG779" s="117"/>
      <c r="AH779" s="117"/>
      <c r="AI779" s="117"/>
      <c r="AJ779" s="117"/>
      <c r="AK779" s="117"/>
    </row>
    <row r="780" spans="1:37" x14ac:dyDescent="0.2">
      <c r="A780" s="117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  <c r="S780" s="117"/>
      <c r="T780" s="117"/>
      <c r="U780" s="117"/>
      <c r="V780" s="117"/>
      <c r="W780" s="117"/>
      <c r="X780" s="117"/>
      <c r="Y780" s="117"/>
      <c r="Z780" s="117"/>
      <c r="AA780" s="117"/>
      <c r="AB780" s="117"/>
      <c r="AC780" s="117"/>
      <c r="AD780" s="117"/>
      <c r="AE780" s="117"/>
      <c r="AF780" s="117"/>
      <c r="AG780" s="117"/>
      <c r="AH780" s="117"/>
      <c r="AI780" s="117"/>
      <c r="AJ780" s="117"/>
      <c r="AK780" s="117"/>
    </row>
    <row r="781" spans="1:37" x14ac:dyDescent="0.2">
      <c r="A781" s="117"/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7"/>
      <c r="N781" s="117"/>
      <c r="O781" s="117"/>
      <c r="P781" s="117"/>
      <c r="Q781" s="117"/>
      <c r="R781" s="117"/>
      <c r="S781" s="117"/>
      <c r="T781" s="117"/>
      <c r="U781" s="117"/>
      <c r="V781" s="117"/>
      <c r="W781" s="117"/>
      <c r="X781" s="117"/>
      <c r="Y781" s="117"/>
      <c r="Z781" s="117"/>
      <c r="AA781" s="117"/>
      <c r="AB781" s="117"/>
      <c r="AC781" s="117"/>
      <c r="AD781" s="117"/>
      <c r="AE781" s="117"/>
      <c r="AF781" s="117"/>
      <c r="AG781" s="117"/>
      <c r="AH781" s="117"/>
      <c r="AI781" s="117"/>
      <c r="AJ781" s="117"/>
      <c r="AK781" s="117"/>
    </row>
    <row r="782" spans="1:37" x14ac:dyDescent="0.2">
      <c r="A782" s="117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  <c r="S782" s="117"/>
      <c r="T782" s="117"/>
      <c r="U782" s="117"/>
      <c r="V782" s="117"/>
      <c r="W782" s="117"/>
      <c r="X782" s="117"/>
      <c r="Y782" s="117"/>
      <c r="Z782" s="117"/>
      <c r="AA782" s="117"/>
      <c r="AB782" s="117"/>
      <c r="AC782" s="117"/>
      <c r="AD782" s="117"/>
      <c r="AE782" s="117"/>
      <c r="AF782" s="117"/>
      <c r="AG782" s="117"/>
      <c r="AH782" s="117"/>
      <c r="AI782" s="117"/>
      <c r="AJ782" s="117"/>
      <c r="AK782" s="117"/>
    </row>
    <row r="783" spans="1:37" x14ac:dyDescent="0.2">
      <c r="A783" s="117"/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  <c r="S783" s="117"/>
      <c r="T783" s="117"/>
      <c r="U783" s="117"/>
      <c r="V783" s="117"/>
      <c r="W783" s="117"/>
      <c r="X783" s="117"/>
      <c r="Y783" s="117"/>
      <c r="Z783" s="117"/>
      <c r="AA783" s="117"/>
      <c r="AB783" s="117"/>
      <c r="AC783" s="117"/>
      <c r="AD783" s="117"/>
      <c r="AE783" s="117"/>
      <c r="AF783" s="117"/>
      <c r="AG783" s="117"/>
      <c r="AH783" s="117"/>
      <c r="AI783" s="117"/>
      <c r="AJ783" s="117"/>
      <c r="AK783" s="117"/>
    </row>
    <row r="784" spans="1:37" x14ac:dyDescent="0.2">
      <c r="A784" s="117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  <c r="S784" s="117"/>
      <c r="T784" s="117"/>
      <c r="U784" s="117"/>
      <c r="V784" s="117"/>
      <c r="W784" s="117"/>
      <c r="X784" s="117"/>
      <c r="Y784" s="117"/>
      <c r="Z784" s="117"/>
      <c r="AA784" s="117"/>
      <c r="AB784" s="117"/>
      <c r="AC784" s="117"/>
      <c r="AD784" s="117"/>
      <c r="AE784" s="117"/>
      <c r="AF784" s="117"/>
      <c r="AG784" s="117"/>
      <c r="AH784" s="117"/>
      <c r="AI784" s="117"/>
      <c r="AJ784" s="117"/>
      <c r="AK784" s="117"/>
    </row>
    <row r="785" spans="1:37" x14ac:dyDescent="0.2">
      <c r="A785" s="117"/>
      <c r="B785" s="117"/>
      <c r="C785" s="117"/>
      <c r="D785" s="117"/>
      <c r="E785" s="117"/>
      <c r="F785" s="117"/>
      <c r="G785" s="117"/>
      <c r="H785" s="117"/>
      <c r="I785" s="117"/>
      <c r="J785" s="117"/>
      <c r="K785" s="117"/>
      <c r="L785" s="117"/>
      <c r="M785" s="117"/>
      <c r="N785" s="117"/>
      <c r="O785" s="117"/>
      <c r="P785" s="117"/>
      <c r="Q785" s="117"/>
      <c r="R785" s="117"/>
      <c r="S785" s="117"/>
      <c r="T785" s="117"/>
      <c r="U785" s="117"/>
      <c r="V785" s="117"/>
      <c r="W785" s="117"/>
      <c r="X785" s="117"/>
      <c r="Y785" s="117"/>
      <c r="Z785" s="117"/>
      <c r="AA785" s="117"/>
      <c r="AB785" s="117"/>
      <c r="AC785" s="117"/>
      <c r="AD785" s="117"/>
      <c r="AE785" s="117"/>
      <c r="AF785" s="117"/>
      <c r="AG785" s="117"/>
      <c r="AH785" s="117"/>
      <c r="AI785" s="117"/>
      <c r="AJ785" s="117"/>
      <c r="AK785" s="117"/>
    </row>
    <row r="786" spans="1:37" x14ac:dyDescent="0.2">
      <c r="A786" s="117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T786" s="117"/>
      <c r="U786" s="117"/>
      <c r="V786" s="117"/>
      <c r="W786" s="117"/>
      <c r="X786" s="117"/>
      <c r="Y786" s="117"/>
      <c r="Z786" s="117"/>
      <c r="AA786" s="117"/>
      <c r="AB786" s="117"/>
      <c r="AC786" s="117"/>
      <c r="AD786" s="117"/>
      <c r="AE786" s="117"/>
      <c r="AF786" s="117"/>
      <c r="AG786" s="117"/>
      <c r="AH786" s="117"/>
      <c r="AI786" s="117"/>
      <c r="AJ786" s="117"/>
      <c r="AK786" s="117"/>
    </row>
    <row r="787" spans="1:37" x14ac:dyDescent="0.2">
      <c r="A787" s="117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7"/>
      <c r="N787" s="117"/>
      <c r="O787" s="117"/>
      <c r="P787" s="117"/>
      <c r="Q787" s="117"/>
      <c r="R787" s="117"/>
      <c r="S787" s="117"/>
      <c r="T787" s="117"/>
      <c r="U787" s="117"/>
      <c r="V787" s="117"/>
      <c r="W787" s="117"/>
      <c r="X787" s="117"/>
      <c r="Y787" s="117"/>
      <c r="Z787" s="117"/>
      <c r="AA787" s="117"/>
      <c r="AB787" s="117"/>
      <c r="AC787" s="117"/>
      <c r="AD787" s="117"/>
      <c r="AE787" s="117"/>
      <c r="AF787" s="117"/>
      <c r="AG787" s="117"/>
      <c r="AH787" s="117"/>
      <c r="AI787" s="117"/>
      <c r="AJ787" s="117"/>
      <c r="AK787" s="117"/>
    </row>
    <row r="788" spans="1:37" x14ac:dyDescent="0.2">
      <c r="A788" s="117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  <c r="S788" s="117"/>
      <c r="T788" s="117"/>
      <c r="U788" s="117"/>
      <c r="V788" s="117"/>
      <c r="W788" s="117"/>
      <c r="X788" s="117"/>
      <c r="Y788" s="117"/>
      <c r="Z788" s="117"/>
      <c r="AA788" s="117"/>
      <c r="AB788" s="117"/>
      <c r="AC788" s="117"/>
      <c r="AD788" s="117"/>
      <c r="AE788" s="117"/>
      <c r="AF788" s="117"/>
      <c r="AG788" s="117"/>
      <c r="AH788" s="117"/>
      <c r="AI788" s="117"/>
      <c r="AJ788" s="117"/>
      <c r="AK788" s="117"/>
    </row>
    <row r="789" spans="1:37" x14ac:dyDescent="0.2">
      <c r="A789" s="117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7"/>
      <c r="N789" s="117"/>
      <c r="O789" s="117"/>
      <c r="P789" s="117"/>
      <c r="Q789" s="117"/>
      <c r="R789" s="117"/>
      <c r="S789" s="117"/>
      <c r="T789" s="117"/>
      <c r="U789" s="117"/>
      <c r="V789" s="117"/>
      <c r="W789" s="117"/>
      <c r="X789" s="117"/>
      <c r="Y789" s="117"/>
      <c r="Z789" s="117"/>
      <c r="AA789" s="117"/>
      <c r="AB789" s="117"/>
      <c r="AC789" s="117"/>
      <c r="AD789" s="117"/>
      <c r="AE789" s="117"/>
      <c r="AF789" s="117"/>
      <c r="AG789" s="117"/>
      <c r="AH789" s="117"/>
      <c r="AI789" s="117"/>
      <c r="AJ789" s="117"/>
      <c r="AK789" s="117"/>
    </row>
    <row r="790" spans="1:37" x14ac:dyDescent="0.2">
      <c r="A790" s="117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117"/>
      <c r="U790" s="117"/>
      <c r="V790" s="117"/>
      <c r="W790" s="117"/>
      <c r="X790" s="117"/>
      <c r="Y790" s="117"/>
      <c r="Z790" s="117"/>
      <c r="AA790" s="117"/>
      <c r="AB790" s="117"/>
      <c r="AC790" s="117"/>
      <c r="AD790" s="117"/>
      <c r="AE790" s="117"/>
      <c r="AF790" s="117"/>
      <c r="AG790" s="117"/>
      <c r="AH790" s="117"/>
      <c r="AI790" s="117"/>
      <c r="AJ790" s="117"/>
      <c r="AK790" s="117"/>
    </row>
    <row r="791" spans="1:37" x14ac:dyDescent="0.2">
      <c r="A791" s="117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  <c r="S791" s="117"/>
      <c r="T791" s="117"/>
      <c r="U791" s="117"/>
      <c r="V791" s="117"/>
      <c r="W791" s="117"/>
      <c r="X791" s="117"/>
      <c r="Y791" s="117"/>
      <c r="Z791" s="117"/>
      <c r="AA791" s="117"/>
      <c r="AB791" s="117"/>
      <c r="AC791" s="117"/>
      <c r="AD791" s="117"/>
      <c r="AE791" s="117"/>
      <c r="AF791" s="117"/>
      <c r="AG791" s="117"/>
      <c r="AH791" s="117"/>
      <c r="AI791" s="117"/>
      <c r="AJ791" s="117"/>
      <c r="AK791" s="117"/>
    </row>
    <row r="792" spans="1:37" x14ac:dyDescent="0.2">
      <c r="A792" s="117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  <c r="T792" s="117"/>
      <c r="U792" s="117"/>
      <c r="V792" s="117"/>
      <c r="W792" s="117"/>
      <c r="X792" s="117"/>
      <c r="Y792" s="117"/>
      <c r="Z792" s="117"/>
      <c r="AA792" s="117"/>
      <c r="AB792" s="117"/>
      <c r="AC792" s="117"/>
      <c r="AD792" s="117"/>
      <c r="AE792" s="117"/>
      <c r="AF792" s="117"/>
      <c r="AG792" s="117"/>
      <c r="AH792" s="117"/>
      <c r="AI792" s="117"/>
      <c r="AJ792" s="117"/>
      <c r="AK792" s="117"/>
    </row>
    <row r="793" spans="1:37" x14ac:dyDescent="0.2">
      <c r="A793" s="117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  <c r="S793" s="117"/>
      <c r="T793" s="117"/>
      <c r="U793" s="117"/>
      <c r="V793" s="117"/>
      <c r="W793" s="117"/>
      <c r="X793" s="117"/>
      <c r="Y793" s="117"/>
      <c r="Z793" s="117"/>
      <c r="AA793" s="117"/>
      <c r="AB793" s="117"/>
      <c r="AC793" s="117"/>
      <c r="AD793" s="117"/>
      <c r="AE793" s="117"/>
      <c r="AF793" s="117"/>
      <c r="AG793" s="117"/>
      <c r="AH793" s="117"/>
      <c r="AI793" s="117"/>
      <c r="AJ793" s="117"/>
      <c r="AK793" s="117"/>
    </row>
    <row r="794" spans="1:37" x14ac:dyDescent="0.2">
      <c r="A794" s="117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  <c r="S794" s="117"/>
      <c r="T794" s="117"/>
      <c r="U794" s="117"/>
      <c r="V794" s="117"/>
      <c r="W794" s="117"/>
      <c r="X794" s="117"/>
      <c r="Y794" s="117"/>
      <c r="Z794" s="117"/>
      <c r="AA794" s="117"/>
      <c r="AB794" s="117"/>
      <c r="AC794" s="117"/>
      <c r="AD794" s="117"/>
      <c r="AE794" s="117"/>
      <c r="AF794" s="117"/>
      <c r="AG794" s="117"/>
      <c r="AH794" s="117"/>
      <c r="AI794" s="117"/>
      <c r="AJ794" s="117"/>
      <c r="AK794" s="117"/>
    </row>
    <row r="795" spans="1:37" x14ac:dyDescent="0.2">
      <c r="A795" s="117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7"/>
      <c r="N795" s="117"/>
      <c r="O795" s="117"/>
      <c r="P795" s="117"/>
      <c r="Q795" s="117"/>
      <c r="R795" s="117"/>
      <c r="S795" s="117"/>
      <c r="T795" s="117"/>
      <c r="U795" s="117"/>
      <c r="V795" s="117"/>
      <c r="W795" s="117"/>
      <c r="X795" s="117"/>
      <c r="Y795" s="117"/>
      <c r="Z795" s="117"/>
      <c r="AA795" s="117"/>
      <c r="AB795" s="117"/>
      <c r="AC795" s="117"/>
      <c r="AD795" s="117"/>
      <c r="AE795" s="117"/>
      <c r="AF795" s="117"/>
      <c r="AG795" s="117"/>
      <c r="AH795" s="117"/>
      <c r="AI795" s="117"/>
      <c r="AJ795" s="117"/>
      <c r="AK795" s="117"/>
    </row>
    <row r="796" spans="1:37" x14ac:dyDescent="0.2">
      <c r="A796" s="117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  <c r="S796" s="117"/>
      <c r="T796" s="117"/>
      <c r="U796" s="117"/>
      <c r="V796" s="117"/>
      <c r="W796" s="117"/>
      <c r="X796" s="117"/>
      <c r="Y796" s="117"/>
      <c r="Z796" s="117"/>
      <c r="AA796" s="117"/>
      <c r="AB796" s="117"/>
      <c r="AC796" s="117"/>
      <c r="AD796" s="117"/>
      <c r="AE796" s="117"/>
      <c r="AF796" s="117"/>
      <c r="AG796" s="117"/>
      <c r="AH796" s="117"/>
      <c r="AI796" s="117"/>
      <c r="AJ796" s="117"/>
      <c r="AK796" s="117"/>
    </row>
    <row r="797" spans="1:37" x14ac:dyDescent="0.2">
      <c r="A797" s="117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7"/>
      <c r="N797" s="117"/>
      <c r="O797" s="117"/>
      <c r="P797" s="117"/>
      <c r="Q797" s="117"/>
      <c r="R797" s="117"/>
      <c r="S797" s="117"/>
      <c r="T797" s="117"/>
      <c r="U797" s="117"/>
      <c r="V797" s="117"/>
      <c r="W797" s="117"/>
      <c r="X797" s="117"/>
      <c r="Y797" s="117"/>
      <c r="Z797" s="117"/>
      <c r="AA797" s="117"/>
      <c r="AB797" s="117"/>
      <c r="AC797" s="117"/>
      <c r="AD797" s="117"/>
      <c r="AE797" s="117"/>
      <c r="AF797" s="117"/>
      <c r="AG797" s="117"/>
      <c r="AH797" s="117"/>
      <c r="AI797" s="117"/>
      <c r="AJ797" s="117"/>
      <c r="AK797" s="117"/>
    </row>
    <row r="798" spans="1:37" x14ac:dyDescent="0.2">
      <c r="A798" s="117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  <c r="S798" s="117"/>
      <c r="T798" s="117"/>
      <c r="U798" s="117"/>
      <c r="V798" s="117"/>
      <c r="W798" s="117"/>
      <c r="X798" s="117"/>
      <c r="Y798" s="117"/>
      <c r="Z798" s="117"/>
      <c r="AA798" s="117"/>
      <c r="AB798" s="117"/>
      <c r="AC798" s="117"/>
      <c r="AD798" s="117"/>
      <c r="AE798" s="117"/>
      <c r="AF798" s="117"/>
      <c r="AG798" s="117"/>
      <c r="AH798" s="117"/>
      <c r="AI798" s="117"/>
      <c r="AJ798" s="117"/>
      <c r="AK798" s="117"/>
    </row>
    <row r="799" spans="1:37" x14ac:dyDescent="0.2">
      <c r="A799" s="117"/>
      <c r="B799" s="117"/>
      <c r="C799" s="117"/>
      <c r="D799" s="117"/>
      <c r="E799" s="117"/>
      <c r="F799" s="117"/>
      <c r="G799" s="117"/>
      <c r="H799" s="117"/>
      <c r="I799" s="117"/>
      <c r="J799" s="117"/>
      <c r="K799" s="117"/>
      <c r="L799" s="117"/>
      <c r="M799" s="117"/>
      <c r="N799" s="117"/>
      <c r="O799" s="117"/>
      <c r="P799" s="117"/>
      <c r="Q799" s="117"/>
      <c r="R799" s="117"/>
      <c r="S799" s="117"/>
      <c r="T799" s="117"/>
      <c r="U799" s="117"/>
      <c r="V799" s="117"/>
      <c r="W799" s="117"/>
      <c r="X799" s="117"/>
      <c r="Y799" s="117"/>
      <c r="Z799" s="117"/>
      <c r="AA799" s="117"/>
      <c r="AB799" s="117"/>
      <c r="AC799" s="117"/>
      <c r="AD799" s="117"/>
      <c r="AE799" s="117"/>
      <c r="AF799" s="117"/>
      <c r="AG799" s="117"/>
      <c r="AH799" s="117"/>
      <c r="AI799" s="117"/>
      <c r="AJ799" s="117"/>
      <c r="AK799" s="117"/>
    </row>
    <row r="800" spans="1:37" x14ac:dyDescent="0.2">
      <c r="A800" s="117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  <c r="S800" s="117"/>
      <c r="T800" s="117"/>
      <c r="U800" s="117"/>
      <c r="V800" s="117"/>
      <c r="W800" s="117"/>
      <c r="X800" s="117"/>
      <c r="Y800" s="117"/>
      <c r="Z800" s="117"/>
      <c r="AA800" s="117"/>
      <c r="AB800" s="117"/>
      <c r="AC800" s="117"/>
      <c r="AD800" s="117"/>
      <c r="AE800" s="117"/>
      <c r="AF800" s="117"/>
      <c r="AG800" s="117"/>
      <c r="AH800" s="117"/>
      <c r="AI800" s="117"/>
      <c r="AJ800" s="117"/>
      <c r="AK800" s="117"/>
    </row>
    <row r="801" spans="1:37" x14ac:dyDescent="0.2">
      <c r="A801" s="117"/>
      <c r="B801" s="117"/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7"/>
      <c r="N801" s="117"/>
      <c r="O801" s="117"/>
      <c r="P801" s="117"/>
      <c r="Q801" s="117"/>
      <c r="R801" s="117"/>
      <c r="S801" s="117"/>
      <c r="T801" s="117"/>
      <c r="U801" s="117"/>
      <c r="V801" s="117"/>
      <c r="W801" s="117"/>
      <c r="X801" s="117"/>
      <c r="Y801" s="117"/>
      <c r="Z801" s="117"/>
      <c r="AA801" s="117"/>
      <c r="AB801" s="117"/>
      <c r="AC801" s="117"/>
      <c r="AD801" s="117"/>
      <c r="AE801" s="117"/>
      <c r="AF801" s="117"/>
      <c r="AG801" s="117"/>
      <c r="AH801" s="117"/>
      <c r="AI801" s="117"/>
      <c r="AJ801" s="117"/>
      <c r="AK801" s="117"/>
    </row>
    <row r="802" spans="1:37" x14ac:dyDescent="0.2">
      <c r="A802" s="117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7"/>
      <c r="N802" s="117"/>
      <c r="O802" s="117"/>
      <c r="P802" s="117"/>
      <c r="Q802" s="117"/>
      <c r="R802" s="117"/>
      <c r="S802" s="117"/>
      <c r="T802" s="117"/>
      <c r="U802" s="117"/>
      <c r="V802" s="117"/>
      <c r="W802" s="117"/>
      <c r="X802" s="117"/>
      <c r="Y802" s="117"/>
      <c r="Z802" s="117"/>
      <c r="AA802" s="117"/>
      <c r="AB802" s="117"/>
      <c r="AC802" s="117"/>
      <c r="AD802" s="117"/>
      <c r="AE802" s="117"/>
      <c r="AF802" s="117"/>
      <c r="AG802" s="117"/>
      <c r="AH802" s="117"/>
      <c r="AI802" s="117"/>
      <c r="AJ802" s="117"/>
      <c r="AK802" s="117"/>
    </row>
    <row r="803" spans="1:37" x14ac:dyDescent="0.2">
      <c r="A803" s="117"/>
      <c r="B803" s="117"/>
      <c r="C803" s="117"/>
      <c r="D803" s="117"/>
      <c r="E803" s="117"/>
      <c r="F803" s="117"/>
      <c r="G803" s="117"/>
      <c r="H803" s="117"/>
      <c r="I803" s="117"/>
      <c r="J803" s="117"/>
      <c r="K803" s="117"/>
      <c r="L803" s="117"/>
      <c r="M803" s="117"/>
      <c r="N803" s="117"/>
      <c r="O803" s="117"/>
      <c r="P803" s="117"/>
      <c r="Q803" s="117"/>
      <c r="R803" s="117"/>
      <c r="S803" s="117"/>
      <c r="T803" s="117"/>
      <c r="U803" s="117"/>
      <c r="V803" s="117"/>
      <c r="W803" s="117"/>
      <c r="X803" s="117"/>
      <c r="Y803" s="117"/>
      <c r="Z803" s="117"/>
      <c r="AA803" s="117"/>
      <c r="AB803" s="117"/>
      <c r="AC803" s="117"/>
      <c r="AD803" s="117"/>
      <c r="AE803" s="117"/>
      <c r="AF803" s="117"/>
      <c r="AG803" s="117"/>
      <c r="AH803" s="117"/>
      <c r="AI803" s="117"/>
      <c r="AJ803" s="117"/>
      <c r="AK803" s="117"/>
    </row>
    <row r="804" spans="1:37" x14ac:dyDescent="0.2">
      <c r="A804" s="117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  <c r="S804" s="117"/>
      <c r="T804" s="117"/>
      <c r="U804" s="117"/>
      <c r="V804" s="117"/>
      <c r="W804" s="117"/>
      <c r="X804" s="117"/>
      <c r="Y804" s="117"/>
      <c r="Z804" s="117"/>
      <c r="AA804" s="117"/>
      <c r="AB804" s="117"/>
      <c r="AC804" s="117"/>
      <c r="AD804" s="117"/>
      <c r="AE804" s="117"/>
      <c r="AF804" s="117"/>
      <c r="AG804" s="117"/>
      <c r="AH804" s="117"/>
      <c r="AI804" s="117"/>
      <c r="AJ804" s="117"/>
      <c r="AK804" s="117"/>
    </row>
    <row r="805" spans="1:37" x14ac:dyDescent="0.2">
      <c r="A805" s="117"/>
      <c r="B805" s="117"/>
      <c r="C805" s="117"/>
      <c r="D805" s="117"/>
      <c r="E805" s="117"/>
      <c r="F805" s="117"/>
      <c r="G805" s="117"/>
      <c r="H805" s="117"/>
      <c r="I805" s="117"/>
      <c r="J805" s="117"/>
      <c r="K805" s="117"/>
      <c r="L805" s="117"/>
      <c r="M805" s="117"/>
      <c r="N805" s="117"/>
      <c r="O805" s="117"/>
      <c r="P805" s="117"/>
      <c r="Q805" s="117"/>
      <c r="R805" s="117"/>
      <c r="S805" s="117"/>
      <c r="T805" s="117"/>
      <c r="U805" s="117"/>
      <c r="V805" s="117"/>
      <c r="W805" s="117"/>
      <c r="X805" s="117"/>
      <c r="Y805" s="117"/>
      <c r="Z805" s="117"/>
      <c r="AA805" s="117"/>
      <c r="AB805" s="117"/>
      <c r="AC805" s="117"/>
      <c r="AD805" s="117"/>
      <c r="AE805" s="117"/>
      <c r="AF805" s="117"/>
      <c r="AG805" s="117"/>
      <c r="AH805" s="117"/>
      <c r="AI805" s="117"/>
      <c r="AJ805" s="117"/>
      <c r="AK805" s="117"/>
    </row>
    <row r="806" spans="1:37" x14ac:dyDescent="0.2">
      <c r="A806" s="117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  <c r="S806" s="117"/>
      <c r="T806" s="117"/>
      <c r="U806" s="117"/>
      <c r="V806" s="117"/>
      <c r="W806" s="117"/>
      <c r="X806" s="117"/>
      <c r="Y806" s="117"/>
      <c r="Z806" s="117"/>
      <c r="AA806" s="117"/>
      <c r="AB806" s="117"/>
      <c r="AC806" s="117"/>
      <c r="AD806" s="117"/>
      <c r="AE806" s="117"/>
      <c r="AF806" s="117"/>
      <c r="AG806" s="117"/>
      <c r="AH806" s="117"/>
      <c r="AI806" s="117"/>
      <c r="AJ806" s="117"/>
      <c r="AK806" s="117"/>
    </row>
    <row r="807" spans="1:37" x14ac:dyDescent="0.2">
      <c r="A807" s="117"/>
      <c r="B807" s="117"/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7"/>
      <c r="N807" s="117"/>
      <c r="O807" s="117"/>
      <c r="P807" s="117"/>
      <c r="Q807" s="117"/>
      <c r="R807" s="117"/>
      <c r="S807" s="117"/>
      <c r="T807" s="117"/>
      <c r="U807" s="117"/>
      <c r="V807" s="117"/>
      <c r="W807" s="117"/>
      <c r="X807" s="117"/>
      <c r="Y807" s="117"/>
      <c r="Z807" s="117"/>
      <c r="AA807" s="117"/>
      <c r="AB807" s="117"/>
      <c r="AC807" s="117"/>
      <c r="AD807" s="117"/>
      <c r="AE807" s="117"/>
      <c r="AF807" s="117"/>
      <c r="AG807" s="117"/>
      <c r="AH807" s="117"/>
      <c r="AI807" s="117"/>
      <c r="AJ807" s="117"/>
      <c r="AK807" s="117"/>
    </row>
    <row r="808" spans="1:37" x14ac:dyDescent="0.2">
      <c r="A808" s="117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  <c r="S808" s="117"/>
      <c r="T808" s="117"/>
      <c r="U808" s="117"/>
      <c r="V808" s="117"/>
      <c r="W808" s="117"/>
      <c r="X808" s="117"/>
      <c r="Y808" s="117"/>
      <c r="Z808" s="117"/>
      <c r="AA808" s="117"/>
      <c r="AB808" s="117"/>
      <c r="AC808" s="117"/>
      <c r="AD808" s="117"/>
      <c r="AE808" s="117"/>
      <c r="AF808" s="117"/>
      <c r="AG808" s="117"/>
      <c r="AH808" s="117"/>
      <c r="AI808" s="117"/>
      <c r="AJ808" s="117"/>
      <c r="AK808" s="117"/>
    </row>
    <row r="809" spans="1:37" x14ac:dyDescent="0.2">
      <c r="A809" s="117"/>
      <c r="B809" s="117"/>
      <c r="C809" s="117"/>
      <c r="D809" s="117"/>
      <c r="E809" s="117"/>
      <c r="F809" s="117"/>
      <c r="G809" s="117"/>
      <c r="H809" s="117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  <c r="S809" s="117"/>
      <c r="T809" s="117"/>
      <c r="U809" s="117"/>
      <c r="V809" s="117"/>
      <c r="W809" s="117"/>
      <c r="X809" s="117"/>
      <c r="Y809" s="117"/>
      <c r="Z809" s="117"/>
      <c r="AA809" s="117"/>
      <c r="AB809" s="117"/>
      <c r="AC809" s="117"/>
      <c r="AD809" s="117"/>
      <c r="AE809" s="117"/>
      <c r="AF809" s="117"/>
      <c r="AG809" s="117"/>
      <c r="AH809" s="117"/>
      <c r="AI809" s="117"/>
      <c r="AJ809" s="117"/>
      <c r="AK809" s="117"/>
    </row>
    <row r="810" spans="1:37" x14ac:dyDescent="0.2">
      <c r="A810" s="117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7"/>
      <c r="N810" s="117"/>
      <c r="O810" s="117"/>
      <c r="P810" s="117"/>
      <c r="Q810" s="117"/>
      <c r="R810" s="117"/>
      <c r="S810" s="117"/>
      <c r="T810" s="117"/>
      <c r="U810" s="117"/>
      <c r="V810" s="117"/>
      <c r="W810" s="117"/>
      <c r="X810" s="117"/>
      <c r="Y810" s="117"/>
      <c r="Z810" s="117"/>
      <c r="AA810" s="117"/>
      <c r="AB810" s="117"/>
      <c r="AC810" s="117"/>
      <c r="AD810" s="117"/>
      <c r="AE810" s="117"/>
      <c r="AF810" s="117"/>
      <c r="AG810" s="117"/>
      <c r="AH810" s="117"/>
      <c r="AI810" s="117"/>
      <c r="AJ810" s="117"/>
      <c r="AK810" s="117"/>
    </row>
    <row r="811" spans="1:37" x14ac:dyDescent="0.2">
      <c r="A811" s="117"/>
      <c r="B811" s="117"/>
      <c r="C811" s="117"/>
      <c r="D811" s="117"/>
      <c r="E811" s="117"/>
      <c r="F811" s="117"/>
      <c r="G811" s="117"/>
      <c r="H811" s="117"/>
      <c r="I811" s="117"/>
      <c r="J811" s="117"/>
      <c r="K811" s="117"/>
      <c r="L811" s="117"/>
      <c r="M811" s="117"/>
      <c r="N811" s="117"/>
      <c r="O811" s="117"/>
      <c r="P811" s="117"/>
      <c r="Q811" s="117"/>
      <c r="R811" s="117"/>
      <c r="S811" s="117"/>
      <c r="T811" s="117"/>
      <c r="U811" s="117"/>
      <c r="V811" s="117"/>
      <c r="W811" s="117"/>
      <c r="X811" s="117"/>
      <c r="Y811" s="117"/>
      <c r="Z811" s="117"/>
      <c r="AA811" s="117"/>
      <c r="AB811" s="117"/>
      <c r="AC811" s="117"/>
      <c r="AD811" s="117"/>
      <c r="AE811" s="117"/>
      <c r="AF811" s="117"/>
      <c r="AG811" s="117"/>
      <c r="AH811" s="117"/>
      <c r="AI811" s="117"/>
      <c r="AJ811" s="117"/>
      <c r="AK811" s="117"/>
    </row>
    <row r="812" spans="1:37" x14ac:dyDescent="0.2">
      <c r="A812" s="117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  <c r="S812" s="117"/>
      <c r="T812" s="117"/>
      <c r="U812" s="117"/>
      <c r="V812" s="117"/>
      <c r="W812" s="117"/>
      <c r="X812" s="117"/>
      <c r="Y812" s="117"/>
      <c r="Z812" s="117"/>
      <c r="AA812" s="117"/>
      <c r="AB812" s="117"/>
      <c r="AC812" s="117"/>
      <c r="AD812" s="117"/>
      <c r="AE812" s="117"/>
      <c r="AF812" s="117"/>
      <c r="AG812" s="117"/>
      <c r="AH812" s="117"/>
      <c r="AI812" s="117"/>
      <c r="AJ812" s="117"/>
      <c r="AK812" s="117"/>
    </row>
    <row r="813" spans="1:37" x14ac:dyDescent="0.2">
      <c r="A813" s="117"/>
      <c r="B813" s="117"/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7"/>
      <c r="N813" s="117"/>
      <c r="O813" s="117"/>
      <c r="P813" s="117"/>
      <c r="Q813" s="117"/>
      <c r="R813" s="117"/>
      <c r="S813" s="117"/>
      <c r="T813" s="117"/>
      <c r="U813" s="117"/>
      <c r="V813" s="117"/>
      <c r="W813" s="117"/>
      <c r="X813" s="117"/>
      <c r="Y813" s="117"/>
      <c r="Z813" s="117"/>
      <c r="AA813" s="117"/>
      <c r="AB813" s="117"/>
      <c r="AC813" s="117"/>
      <c r="AD813" s="117"/>
      <c r="AE813" s="117"/>
      <c r="AF813" s="117"/>
      <c r="AG813" s="117"/>
      <c r="AH813" s="117"/>
      <c r="AI813" s="117"/>
      <c r="AJ813" s="117"/>
      <c r="AK813" s="117"/>
    </row>
    <row r="814" spans="1:37" x14ac:dyDescent="0.2">
      <c r="A814" s="117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  <c r="S814" s="117"/>
      <c r="T814" s="117"/>
      <c r="U814" s="117"/>
      <c r="V814" s="117"/>
      <c r="W814" s="117"/>
      <c r="X814" s="117"/>
      <c r="Y814" s="117"/>
      <c r="Z814" s="117"/>
      <c r="AA814" s="117"/>
      <c r="AB814" s="117"/>
      <c r="AC814" s="117"/>
      <c r="AD814" s="117"/>
      <c r="AE814" s="117"/>
      <c r="AF814" s="117"/>
      <c r="AG814" s="117"/>
      <c r="AH814" s="117"/>
      <c r="AI814" s="117"/>
      <c r="AJ814" s="117"/>
      <c r="AK814" s="117"/>
    </row>
    <row r="815" spans="1:37" x14ac:dyDescent="0.2">
      <c r="A815" s="117"/>
      <c r="B815" s="117"/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  <c r="V815" s="117"/>
      <c r="W815" s="117"/>
      <c r="X815" s="117"/>
      <c r="Y815" s="117"/>
      <c r="Z815" s="117"/>
      <c r="AA815" s="117"/>
      <c r="AB815" s="117"/>
      <c r="AC815" s="117"/>
      <c r="AD815" s="117"/>
      <c r="AE815" s="117"/>
      <c r="AF815" s="117"/>
      <c r="AG815" s="117"/>
      <c r="AH815" s="117"/>
      <c r="AI815" s="117"/>
      <c r="AJ815" s="117"/>
      <c r="AK815" s="117"/>
    </row>
    <row r="816" spans="1:37" x14ac:dyDescent="0.2">
      <c r="A816" s="117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  <c r="S816" s="117"/>
      <c r="T816" s="117"/>
      <c r="U816" s="117"/>
      <c r="V816" s="117"/>
      <c r="W816" s="117"/>
      <c r="X816" s="117"/>
      <c r="Y816" s="117"/>
      <c r="Z816" s="117"/>
      <c r="AA816" s="117"/>
      <c r="AB816" s="117"/>
      <c r="AC816" s="117"/>
      <c r="AD816" s="117"/>
      <c r="AE816" s="117"/>
      <c r="AF816" s="117"/>
      <c r="AG816" s="117"/>
      <c r="AH816" s="117"/>
      <c r="AI816" s="117"/>
      <c r="AJ816" s="117"/>
      <c r="AK816" s="117"/>
    </row>
    <row r="817" spans="1:37" x14ac:dyDescent="0.2">
      <c r="A817" s="117"/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T817" s="117"/>
      <c r="U817" s="117"/>
      <c r="V817" s="117"/>
      <c r="W817" s="117"/>
      <c r="X817" s="117"/>
      <c r="Y817" s="117"/>
      <c r="Z817" s="117"/>
      <c r="AA817" s="117"/>
      <c r="AB817" s="117"/>
      <c r="AC817" s="117"/>
      <c r="AD817" s="117"/>
      <c r="AE817" s="117"/>
      <c r="AF817" s="117"/>
      <c r="AG817" s="117"/>
      <c r="AH817" s="117"/>
      <c r="AI817" s="117"/>
      <c r="AJ817" s="117"/>
      <c r="AK817" s="117"/>
    </row>
    <row r="818" spans="1:37" x14ac:dyDescent="0.2">
      <c r="A818" s="117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T818" s="117"/>
      <c r="U818" s="117"/>
      <c r="V818" s="117"/>
      <c r="W818" s="117"/>
      <c r="X818" s="117"/>
      <c r="Y818" s="117"/>
      <c r="Z818" s="117"/>
      <c r="AA818" s="117"/>
      <c r="AB818" s="117"/>
      <c r="AC818" s="117"/>
      <c r="AD818" s="117"/>
      <c r="AE818" s="117"/>
      <c r="AF818" s="117"/>
      <c r="AG818" s="117"/>
      <c r="AH818" s="117"/>
      <c r="AI818" s="117"/>
      <c r="AJ818" s="117"/>
      <c r="AK818" s="117"/>
    </row>
    <row r="819" spans="1:37" x14ac:dyDescent="0.2">
      <c r="A819" s="117"/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7"/>
      <c r="N819" s="117"/>
      <c r="O819" s="117"/>
      <c r="P819" s="117"/>
      <c r="Q819" s="117"/>
      <c r="R819" s="117"/>
      <c r="S819" s="117"/>
      <c r="T819" s="117"/>
      <c r="U819" s="117"/>
      <c r="V819" s="117"/>
      <c r="W819" s="117"/>
      <c r="X819" s="117"/>
      <c r="Y819" s="117"/>
      <c r="Z819" s="117"/>
      <c r="AA819" s="117"/>
      <c r="AB819" s="117"/>
      <c r="AC819" s="117"/>
      <c r="AD819" s="117"/>
      <c r="AE819" s="117"/>
      <c r="AF819" s="117"/>
      <c r="AG819" s="117"/>
      <c r="AH819" s="117"/>
      <c r="AI819" s="117"/>
      <c r="AJ819" s="117"/>
      <c r="AK819" s="117"/>
    </row>
    <row r="820" spans="1:37" x14ac:dyDescent="0.2">
      <c r="A820" s="117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7"/>
      <c r="N820" s="117"/>
      <c r="O820" s="117"/>
      <c r="P820" s="117"/>
      <c r="Q820" s="117"/>
      <c r="R820" s="117"/>
      <c r="S820" s="117"/>
      <c r="T820" s="117"/>
      <c r="U820" s="117"/>
      <c r="V820" s="117"/>
      <c r="W820" s="117"/>
      <c r="X820" s="117"/>
      <c r="Y820" s="117"/>
      <c r="Z820" s="117"/>
      <c r="AA820" s="117"/>
      <c r="AB820" s="117"/>
      <c r="AC820" s="117"/>
      <c r="AD820" s="117"/>
      <c r="AE820" s="117"/>
      <c r="AF820" s="117"/>
      <c r="AG820" s="117"/>
      <c r="AH820" s="117"/>
      <c r="AI820" s="117"/>
      <c r="AJ820" s="117"/>
      <c r="AK820" s="117"/>
    </row>
    <row r="821" spans="1:37" x14ac:dyDescent="0.2">
      <c r="A821" s="117"/>
      <c r="B821" s="117"/>
      <c r="C821" s="117"/>
      <c r="D821" s="117"/>
      <c r="E821" s="117"/>
      <c r="F821" s="117"/>
      <c r="G821" s="117"/>
      <c r="H821" s="117"/>
      <c r="I821" s="117"/>
      <c r="J821" s="117"/>
      <c r="K821" s="117"/>
      <c r="L821" s="117"/>
      <c r="M821" s="117"/>
      <c r="N821" s="117"/>
      <c r="O821" s="117"/>
      <c r="P821" s="117"/>
      <c r="Q821" s="117"/>
      <c r="R821" s="117"/>
      <c r="S821" s="117"/>
      <c r="T821" s="117"/>
      <c r="U821" s="117"/>
      <c r="V821" s="117"/>
      <c r="W821" s="117"/>
      <c r="X821" s="117"/>
      <c r="Y821" s="117"/>
      <c r="Z821" s="117"/>
      <c r="AA821" s="117"/>
      <c r="AB821" s="117"/>
      <c r="AC821" s="117"/>
      <c r="AD821" s="117"/>
      <c r="AE821" s="117"/>
      <c r="AF821" s="117"/>
      <c r="AG821" s="117"/>
      <c r="AH821" s="117"/>
      <c r="AI821" s="117"/>
      <c r="AJ821" s="117"/>
      <c r="AK821" s="117"/>
    </row>
    <row r="822" spans="1:37" x14ac:dyDescent="0.2">
      <c r="A822" s="117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  <c r="S822" s="117"/>
      <c r="T822" s="117"/>
      <c r="U822" s="117"/>
      <c r="V822" s="117"/>
      <c r="W822" s="117"/>
      <c r="X822" s="117"/>
      <c r="Y822" s="117"/>
      <c r="Z822" s="117"/>
      <c r="AA822" s="117"/>
      <c r="AB822" s="117"/>
      <c r="AC822" s="117"/>
      <c r="AD822" s="117"/>
      <c r="AE822" s="117"/>
      <c r="AF822" s="117"/>
      <c r="AG822" s="117"/>
      <c r="AH822" s="117"/>
      <c r="AI822" s="117"/>
      <c r="AJ822" s="117"/>
      <c r="AK822" s="117"/>
    </row>
    <row r="823" spans="1:37" x14ac:dyDescent="0.2">
      <c r="A823" s="117"/>
      <c r="B823" s="117"/>
      <c r="C823" s="117"/>
      <c r="D823" s="117"/>
      <c r="E823" s="117"/>
      <c r="F823" s="117"/>
      <c r="G823" s="117"/>
      <c r="H823" s="117"/>
      <c r="I823" s="117"/>
      <c r="J823" s="117"/>
      <c r="K823" s="117"/>
      <c r="L823" s="117"/>
      <c r="M823" s="117"/>
      <c r="N823" s="117"/>
      <c r="O823" s="117"/>
      <c r="P823" s="117"/>
      <c r="Q823" s="117"/>
      <c r="R823" s="117"/>
      <c r="S823" s="117"/>
      <c r="T823" s="117"/>
      <c r="U823" s="117"/>
      <c r="V823" s="117"/>
      <c r="W823" s="117"/>
      <c r="X823" s="117"/>
      <c r="Y823" s="117"/>
      <c r="Z823" s="117"/>
      <c r="AA823" s="117"/>
      <c r="AB823" s="117"/>
      <c r="AC823" s="117"/>
      <c r="AD823" s="117"/>
      <c r="AE823" s="117"/>
      <c r="AF823" s="117"/>
      <c r="AG823" s="117"/>
      <c r="AH823" s="117"/>
      <c r="AI823" s="117"/>
      <c r="AJ823" s="117"/>
      <c r="AK823" s="117"/>
    </row>
    <row r="824" spans="1:37" x14ac:dyDescent="0.2">
      <c r="A824" s="117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  <c r="S824" s="117"/>
      <c r="T824" s="117"/>
      <c r="U824" s="117"/>
      <c r="V824" s="117"/>
      <c r="W824" s="117"/>
      <c r="X824" s="117"/>
      <c r="Y824" s="117"/>
      <c r="Z824" s="117"/>
      <c r="AA824" s="117"/>
      <c r="AB824" s="117"/>
      <c r="AC824" s="117"/>
      <c r="AD824" s="117"/>
      <c r="AE824" s="117"/>
      <c r="AF824" s="117"/>
      <c r="AG824" s="117"/>
      <c r="AH824" s="117"/>
      <c r="AI824" s="117"/>
      <c r="AJ824" s="117"/>
      <c r="AK824" s="117"/>
    </row>
    <row r="825" spans="1:37" x14ac:dyDescent="0.2">
      <c r="A825" s="117"/>
      <c r="B825" s="117"/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7"/>
      <c r="N825" s="117"/>
      <c r="O825" s="117"/>
      <c r="P825" s="117"/>
      <c r="Q825" s="117"/>
      <c r="R825" s="117"/>
      <c r="S825" s="117"/>
      <c r="T825" s="117"/>
      <c r="U825" s="117"/>
      <c r="V825" s="117"/>
      <c r="W825" s="117"/>
      <c r="X825" s="117"/>
      <c r="Y825" s="117"/>
      <c r="Z825" s="117"/>
      <c r="AA825" s="117"/>
      <c r="AB825" s="117"/>
      <c r="AC825" s="117"/>
      <c r="AD825" s="117"/>
      <c r="AE825" s="117"/>
      <c r="AF825" s="117"/>
      <c r="AG825" s="117"/>
      <c r="AH825" s="117"/>
      <c r="AI825" s="117"/>
      <c r="AJ825" s="117"/>
      <c r="AK825" s="117"/>
    </row>
    <row r="826" spans="1:37" x14ac:dyDescent="0.2">
      <c r="A826" s="117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  <c r="S826" s="117"/>
      <c r="T826" s="117"/>
      <c r="U826" s="117"/>
      <c r="V826" s="117"/>
      <c r="W826" s="117"/>
      <c r="X826" s="117"/>
      <c r="Y826" s="117"/>
      <c r="Z826" s="117"/>
      <c r="AA826" s="117"/>
      <c r="AB826" s="117"/>
      <c r="AC826" s="117"/>
      <c r="AD826" s="117"/>
      <c r="AE826" s="117"/>
      <c r="AF826" s="117"/>
      <c r="AG826" s="117"/>
      <c r="AH826" s="117"/>
      <c r="AI826" s="117"/>
      <c r="AJ826" s="117"/>
      <c r="AK826" s="117"/>
    </row>
    <row r="827" spans="1:37" x14ac:dyDescent="0.2">
      <c r="A827" s="117"/>
      <c r="B827" s="117"/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7"/>
      <c r="N827" s="117"/>
      <c r="O827" s="117"/>
      <c r="P827" s="117"/>
      <c r="Q827" s="117"/>
      <c r="R827" s="117"/>
      <c r="S827" s="117"/>
      <c r="T827" s="117"/>
      <c r="U827" s="117"/>
      <c r="V827" s="117"/>
      <c r="W827" s="117"/>
      <c r="X827" s="117"/>
      <c r="Y827" s="117"/>
      <c r="Z827" s="117"/>
      <c r="AA827" s="117"/>
      <c r="AB827" s="117"/>
      <c r="AC827" s="117"/>
      <c r="AD827" s="117"/>
      <c r="AE827" s="117"/>
      <c r="AF827" s="117"/>
      <c r="AG827" s="117"/>
      <c r="AH827" s="117"/>
      <c r="AI827" s="117"/>
      <c r="AJ827" s="117"/>
      <c r="AK827" s="117"/>
    </row>
    <row r="828" spans="1:37" x14ac:dyDescent="0.2">
      <c r="A828" s="117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T828" s="117"/>
      <c r="U828" s="117"/>
      <c r="V828" s="117"/>
      <c r="W828" s="117"/>
      <c r="X828" s="117"/>
      <c r="Y828" s="117"/>
      <c r="Z828" s="117"/>
      <c r="AA828" s="117"/>
      <c r="AB828" s="117"/>
      <c r="AC828" s="117"/>
      <c r="AD828" s="117"/>
      <c r="AE828" s="117"/>
      <c r="AF828" s="117"/>
      <c r="AG828" s="117"/>
      <c r="AH828" s="117"/>
      <c r="AI828" s="117"/>
      <c r="AJ828" s="117"/>
      <c r="AK828" s="117"/>
    </row>
    <row r="829" spans="1:37" x14ac:dyDescent="0.2">
      <c r="A829" s="117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  <c r="S829" s="117"/>
      <c r="T829" s="117"/>
      <c r="U829" s="117"/>
      <c r="V829" s="117"/>
      <c r="W829" s="117"/>
      <c r="X829" s="117"/>
      <c r="Y829" s="117"/>
      <c r="Z829" s="117"/>
      <c r="AA829" s="117"/>
      <c r="AB829" s="117"/>
      <c r="AC829" s="117"/>
      <c r="AD829" s="117"/>
      <c r="AE829" s="117"/>
      <c r="AF829" s="117"/>
      <c r="AG829" s="117"/>
      <c r="AH829" s="117"/>
      <c r="AI829" s="117"/>
      <c r="AJ829" s="117"/>
      <c r="AK829" s="117"/>
    </row>
    <row r="830" spans="1:37" x14ac:dyDescent="0.2">
      <c r="A830" s="117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T830" s="117"/>
      <c r="U830" s="117"/>
      <c r="V830" s="117"/>
      <c r="W830" s="117"/>
      <c r="X830" s="117"/>
      <c r="Y830" s="117"/>
      <c r="Z830" s="117"/>
      <c r="AA830" s="117"/>
      <c r="AB830" s="117"/>
      <c r="AC830" s="117"/>
      <c r="AD830" s="117"/>
      <c r="AE830" s="117"/>
      <c r="AF830" s="117"/>
      <c r="AG830" s="117"/>
      <c r="AH830" s="117"/>
      <c r="AI830" s="117"/>
      <c r="AJ830" s="117"/>
      <c r="AK830" s="117"/>
    </row>
    <row r="831" spans="1:37" x14ac:dyDescent="0.2">
      <c r="A831" s="117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  <c r="S831" s="117"/>
      <c r="T831" s="117"/>
      <c r="U831" s="117"/>
      <c r="V831" s="117"/>
      <c r="W831" s="117"/>
      <c r="X831" s="117"/>
      <c r="Y831" s="117"/>
      <c r="Z831" s="117"/>
      <c r="AA831" s="117"/>
      <c r="AB831" s="117"/>
      <c r="AC831" s="117"/>
      <c r="AD831" s="117"/>
      <c r="AE831" s="117"/>
      <c r="AF831" s="117"/>
      <c r="AG831" s="117"/>
      <c r="AH831" s="117"/>
      <c r="AI831" s="117"/>
      <c r="AJ831" s="117"/>
      <c r="AK831" s="117"/>
    </row>
    <row r="832" spans="1:37" x14ac:dyDescent="0.2">
      <c r="A832" s="117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  <c r="S832" s="117"/>
      <c r="T832" s="117"/>
      <c r="U832" s="117"/>
      <c r="V832" s="117"/>
      <c r="W832" s="117"/>
      <c r="X832" s="117"/>
      <c r="Y832" s="117"/>
      <c r="Z832" s="117"/>
      <c r="AA832" s="117"/>
      <c r="AB832" s="117"/>
      <c r="AC832" s="117"/>
      <c r="AD832" s="117"/>
      <c r="AE832" s="117"/>
      <c r="AF832" s="117"/>
      <c r="AG832" s="117"/>
      <c r="AH832" s="117"/>
      <c r="AI832" s="117"/>
      <c r="AJ832" s="117"/>
      <c r="AK832" s="117"/>
    </row>
    <row r="833" spans="1:37" x14ac:dyDescent="0.2">
      <c r="A833" s="117"/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117"/>
      <c r="M833" s="117"/>
      <c r="N833" s="117"/>
      <c r="O833" s="117"/>
      <c r="P833" s="117"/>
      <c r="Q833" s="117"/>
      <c r="R833" s="117"/>
      <c r="S833" s="117"/>
      <c r="T833" s="117"/>
      <c r="U833" s="117"/>
      <c r="V833" s="117"/>
      <c r="W833" s="117"/>
      <c r="X833" s="117"/>
      <c r="Y833" s="117"/>
      <c r="Z833" s="117"/>
      <c r="AA833" s="117"/>
      <c r="AB833" s="117"/>
      <c r="AC833" s="117"/>
      <c r="AD833" s="117"/>
      <c r="AE833" s="117"/>
      <c r="AF833" s="117"/>
      <c r="AG833" s="117"/>
      <c r="AH833" s="117"/>
      <c r="AI833" s="117"/>
      <c r="AJ833" s="117"/>
      <c r="AK833" s="117"/>
    </row>
    <row r="834" spans="1:37" x14ac:dyDescent="0.2">
      <c r="A834" s="117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  <c r="S834" s="117"/>
      <c r="T834" s="117"/>
      <c r="U834" s="117"/>
      <c r="V834" s="117"/>
      <c r="W834" s="117"/>
      <c r="X834" s="117"/>
      <c r="Y834" s="117"/>
      <c r="Z834" s="117"/>
      <c r="AA834" s="117"/>
      <c r="AB834" s="117"/>
      <c r="AC834" s="117"/>
      <c r="AD834" s="117"/>
      <c r="AE834" s="117"/>
      <c r="AF834" s="117"/>
      <c r="AG834" s="117"/>
      <c r="AH834" s="117"/>
      <c r="AI834" s="117"/>
      <c r="AJ834" s="117"/>
      <c r="AK834" s="117"/>
    </row>
    <row r="835" spans="1:37" x14ac:dyDescent="0.2">
      <c r="A835" s="117"/>
      <c r="B835" s="117"/>
      <c r="C835" s="117"/>
      <c r="D835" s="117"/>
      <c r="E835" s="117"/>
      <c r="F835" s="117"/>
      <c r="G835" s="117"/>
      <c r="H835" s="117"/>
      <c r="I835" s="117"/>
      <c r="J835" s="117"/>
      <c r="K835" s="117"/>
      <c r="L835" s="117"/>
      <c r="M835" s="117"/>
      <c r="N835" s="117"/>
      <c r="O835" s="117"/>
      <c r="P835" s="117"/>
      <c r="Q835" s="117"/>
      <c r="R835" s="117"/>
      <c r="S835" s="117"/>
      <c r="T835" s="117"/>
      <c r="U835" s="117"/>
      <c r="V835" s="117"/>
      <c r="W835" s="117"/>
      <c r="X835" s="117"/>
      <c r="Y835" s="117"/>
      <c r="Z835" s="117"/>
      <c r="AA835" s="117"/>
      <c r="AB835" s="117"/>
      <c r="AC835" s="117"/>
      <c r="AD835" s="117"/>
      <c r="AE835" s="117"/>
      <c r="AF835" s="117"/>
      <c r="AG835" s="117"/>
      <c r="AH835" s="117"/>
      <c r="AI835" s="117"/>
      <c r="AJ835" s="117"/>
      <c r="AK835" s="117"/>
    </row>
    <row r="836" spans="1:37" x14ac:dyDescent="0.2">
      <c r="A836" s="117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  <c r="S836" s="117"/>
      <c r="T836" s="117"/>
      <c r="U836" s="117"/>
      <c r="V836" s="117"/>
      <c r="W836" s="117"/>
      <c r="X836" s="117"/>
      <c r="Y836" s="117"/>
      <c r="Z836" s="117"/>
      <c r="AA836" s="117"/>
      <c r="AB836" s="117"/>
      <c r="AC836" s="117"/>
      <c r="AD836" s="117"/>
      <c r="AE836" s="117"/>
      <c r="AF836" s="117"/>
      <c r="AG836" s="117"/>
      <c r="AH836" s="117"/>
      <c r="AI836" s="117"/>
      <c r="AJ836" s="117"/>
      <c r="AK836" s="117"/>
    </row>
    <row r="837" spans="1:37" x14ac:dyDescent="0.2">
      <c r="A837" s="117"/>
      <c r="B837" s="117"/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  <c r="S837" s="117"/>
      <c r="T837" s="117"/>
      <c r="U837" s="117"/>
      <c r="V837" s="117"/>
      <c r="W837" s="117"/>
      <c r="X837" s="117"/>
      <c r="Y837" s="117"/>
      <c r="Z837" s="117"/>
      <c r="AA837" s="117"/>
      <c r="AB837" s="117"/>
      <c r="AC837" s="117"/>
      <c r="AD837" s="117"/>
      <c r="AE837" s="117"/>
      <c r="AF837" s="117"/>
      <c r="AG837" s="117"/>
      <c r="AH837" s="117"/>
      <c r="AI837" s="117"/>
      <c r="AJ837" s="117"/>
      <c r="AK837" s="117"/>
    </row>
    <row r="838" spans="1:37" x14ac:dyDescent="0.2">
      <c r="A838" s="117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T838" s="117"/>
      <c r="U838" s="117"/>
      <c r="V838" s="117"/>
      <c r="W838" s="117"/>
      <c r="X838" s="117"/>
      <c r="Y838" s="117"/>
      <c r="Z838" s="117"/>
      <c r="AA838" s="117"/>
      <c r="AB838" s="117"/>
      <c r="AC838" s="117"/>
      <c r="AD838" s="117"/>
      <c r="AE838" s="117"/>
      <c r="AF838" s="117"/>
      <c r="AG838" s="117"/>
      <c r="AH838" s="117"/>
      <c r="AI838" s="117"/>
      <c r="AJ838" s="117"/>
      <c r="AK838" s="117"/>
    </row>
    <row r="839" spans="1:37" x14ac:dyDescent="0.2">
      <c r="A839" s="117"/>
      <c r="B839" s="117"/>
      <c r="C839" s="117"/>
      <c r="D839" s="117"/>
      <c r="E839" s="117"/>
      <c r="F839" s="117"/>
      <c r="G839" s="117"/>
      <c r="H839" s="117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  <c r="S839" s="117"/>
      <c r="T839" s="117"/>
      <c r="U839" s="117"/>
      <c r="V839" s="117"/>
      <c r="W839" s="117"/>
      <c r="X839" s="117"/>
      <c r="Y839" s="117"/>
      <c r="Z839" s="117"/>
      <c r="AA839" s="117"/>
      <c r="AB839" s="117"/>
      <c r="AC839" s="117"/>
      <c r="AD839" s="117"/>
      <c r="AE839" s="117"/>
      <c r="AF839" s="117"/>
      <c r="AG839" s="117"/>
      <c r="AH839" s="117"/>
      <c r="AI839" s="117"/>
      <c r="AJ839" s="117"/>
      <c r="AK839" s="117"/>
    </row>
    <row r="840" spans="1:37" x14ac:dyDescent="0.2">
      <c r="A840" s="117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T840" s="117"/>
      <c r="U840" s="117"/>
      <c r="V840" s="117"/>
      <c r="W840" s="117"/>
      <c r="X840" s="117"/>
      <c r="Y840" s="117"/>
      <c r="Z840" s="117"/>
      <c r="AA840" s="117"/>
      <c r="AB840" s="117"/>
      <c r="AC840" s="117"/>
      <c r="AD840" s="117"/>
      <c r="AE840" s="117"/>
      <c r="AF840" s="117"/>
      <c r="AG840" s="117"/>
      <c r="AH840" s="117"/>
      <c r="AI840" s="117"/>
      <c r="AJ840" s="117"/>
      <c r="AK840" s="117"/>
    </row>
    <row r="841" spans="1:37" x14ac:dyDescent="0.2">
      <c r="A841" s="117"/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  <c r="S841" s="117"/>
      <c r="T841" s="117"/>
      <c r="U841" s="117"/>
      <c r="V841" s="117"/>
      <c r="W841" s="117"/>
      <c r="X841" s="117"/>
      <c r="Y841" s="117"/>
      <c r="Z841" s="117"/>
      <c r="AA841" s="117"/>
      <c r="AB841" s="117"/>
      <c r="AC841" s="117"/>
      <c r="AD841" s="117"/>
      <c r="AE841" s="117"/>
      <c r="AF841" s="117"/>
      <c r="AG841" s="117"/>
      <c r="AH841" s="117"/>
      <c r="AI841" s="117"/>
      <c r="AJ841" s="117"/>
      <c r="AK841" s="117"/>
    </row>
    <row r="842" spans="1:37" x14ac:dyDescent="0.2">
      <c r="A842" s="117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  <c r="S842" s="117"/>
      <c r="T842" s="117"/>
      <c r="U842" s="117"/>
      <c r="V842" s="117"/>
      <c r="W842" s="117"/>
      <c r="X842" s="117"/>
      <c r="Y842" s="117"/>
      <c r="Z842" s="117"/>
      <c r="AA842" s="117"/>
      <c r="AB842" s="117"/>
      <c r="AC842" s="117"/>
      <c r="AD842" s="117"/>
      <c r="AE842" s="117"/>
      <c r="AF842" s="117"/>
      <c r="AG842" s="117"/>
      <c r="AH842" s="117"/>
      <c r="AI842" s="117"/>
      <c r="AJ842" s="117"/>
      <c r="AK842" s="117"/>
    </row>
    <row r="843" spans="1:37" x14ac:dyDescent="0.2">
      <c r="A843" s="117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7"/>
      <c r="N843" s="117"/>
      <c r="O843" s="117"/>
      <c r="P843" s="117"/>
      <c r="Q843" s="117"/>
      <c r="R843" s="117"/>
      <c r="S843" s="117"/>
      <c r="T843" s="117"/>
      <c r="U843" s="117"/>
      <c r="V843" s="117"/>
      <c r="W843" s="117"/>
      <c r="X843" s="117"/>
      <c r="Y843" s="117"/>
      <c r="Z843" s="117"/>
      <c r="AA843" s="117"/>
      <c r="AB843" s="117"/>
      <c r="AC843" s="117"/>
      <c r="AD843" s="117"/>
      <c r="AE843" s="117"/>
      <c r="AF843" s="117"/>
      <c r="AG843" s="117"/>
      <c r="AH843" s="117"/>
      <c r="AI843" s="117"/>
      <c r="AJ843" s="117"/>
      <c r="AK843" s="117"/>
    </row>
    <row r="844" spans="1:37" x14ac:dyDescent="0.2">
      <c r="A844" s="117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  <c r="S844" s="117"/>
      <c r="T844" s="117"/>
      <c r="U844" s="117"/>
      <c r="V844" s="117"/>
      <c r="W844" s="117"/>
      <c r="X844" s="117"/>
      <c r="Y844" s="117"/>
      <c r="Z844" s="117"/>
      <c r="AA844" s="117"/>
      <c r="AB844" s="117"/>
      <c r="AC844" s="117"/>
      <c r="AD844" s="117"/>
      <c r="AE844" s="117"/>
      <c r="AF844" s="117"/>
      <c r="AG844" s="117"/>
      <c r="AH844" s="117"/>
      <c r="AI844" s="117"/>
      <c r="AJ844" s="117"/>
      <c r="AK844" s="117"/>
    </row>
    <row r="845" spans="1:37" x14ac:dyDescent="0.2">
      <c r="A845" s="117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7"/>
      <c r="N845" s="117"/>
      <c r="O845" s="117"/>
      <c r="P845" s="117"/>
      <c r="Q845" s="117"/>
      <c r="R845" s="117"/>
      <c r="S845" s="117"/>
      <c r="T845" s="117"/>
      <c r="U845" s="117"/>
      <c r="V845" s="117"/>
      <c r="W845" s="117"/>
      <c r="X845" s="117"/>
      <c r="Y845" s="117"/>
      <c r="Z845" s="117"/>
      <c r="AA845" s="117"/>
      <c r="AB845" s="117"/>
      <c r="AC845" s="117"/>
      <c r="AD845" s="117"/>
      <c r="AE845" s="117"/>
      <c r="AF845" s="117"/>
      <c r="AG845" s="117"/>
      <c r="AH845" s="117"/>
      <c r="AI845" s="117"/>
      <c r="AJ845" s="117"/>
      <c r="AK845" s="117"/>
    </row>
    <row r="846" spans="1:37" x14ac:dyDescent="0.2">
      <c r="A846" s="117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  <c r="S846" s="117"/>
      <c r="T846" s="117"/>
      <c r="U846" s="117"/>
      <c r="V846" s="117"/>
      <c r="W846" s="117"/>
      <c r="X846" s="117"/>
      <c r="Y846" s="117"/>
      <c r="Z846" s="117"/>
      <c r="AA846" s="117"/>
      <c r="AB846" s="117"/>
      <c r="AC846" s="117"/>
      <c r="AD846" s="117"/>
      <c r="AE846" s="117"/>
      <c r="AF846" s="117"/>
      <c r="AG846" s="117"/>
      <c r="AH846" s="117"/>
      <c r="AI846" s="117"/>
      <c r="AJ846" s="117"/>
      <c r="AK846" s="117"/>
    </row>
    <row r="847" spans="1:37" x14ac:dyDescent="0.2">
      <c r="A847" s="117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7"/>
      <c r="N847" s="117"/>
      <c r="O847" s="117"/>
      <c r="P847" s="117"/>
      <c r="Q847" s="117"/>
      <c r="R847" s="117"/>
      <c r="S847" s="117"/>
      <c r="T847" s="117"/>
      <c r="U847" s="117"/>
      <c r="V847" s="117"/>
      <c r="W847" s="117"/>
      <c r="X847" s="117"/>
      <c r="Y847" s="117"/>
      <c r="Z847" s="117"/>
      <c r="AA847" s="117"/>
      <c r="AB847" s="117"/>
      <c r="AC847" s="117"/>
      <c r="AD847" s="117"/>
      <c r="AE847" s="117"/>
      <c r="AF847" s="117"/>
      <c r="AG847" s="117"/>
      <c r="AH847" s="117"/>
      <c r="AI847" s="117"/>
      <c r="AJ847" s="117"/>
      <c r="AK847" s="117"/>
    </row>
    <row r="848" spans="1:37" x14ac:dyDescent="0.2">
      <c r="A848" s="117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  <c r="S848" s="117"/>
      <c r="T848" s="117"/>
      <c r="U848" s="117"/>
      <c r="V848" s="117"/>
      <c r="W848" s="117"/>
      <c r="X848" s="117"/>
      <c r="Y848" s="117"/>
      <c r="Z848" s="117"/>
      <c r="AA848" s="117"/>
      <c r="AB848" s="117"/>
      <c r="AC848" s="117"/>
      <c r="AD848" s="117"/>
      <c r="AE848" s="117"/>
      <c r="AF848" s="117"/>
      <c r="AG848" s="117"/>
      <c r="AH848" s="117"/>
      <c r="AI848" s="117"/>
      <c r="AJ848" s="117"/>
      <c r="AK848" s="117"/>
    </row>
    <row r="849" spans="1:37" x14ac:dyDescent="0.2">
      <c r="A849" s="117"/>
      <c r="B849" s="117"/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7"/>
      <c r="N849" s="117"/>
      <c r="O849" s="117"/>
      <c r="P849" s="117"/>
      <c r="Q849" s="117"/>
      <c r="R849" s="117"/>
      <c r="S849" s="117"/>
      <c r="T849" s="117"/>
      <c r="U849" s="117"/>
      <c r="V849" s="117"/>
      <c r="W849" s="117"/>
      <c r="X849" s="117"/>
      <c r="Y849" s="117"/>
      <c r="Z849" s="117"/>
      <c r="AA849" s="117"/>
      <c r="AB849" s="117"/>
      <c r="AC849" s="117"/>
      <c r="AD849" s="117"/>
      <c r="AE849" s="117"/>
      <c r="AF849" s="117"/>
      <c r="AG849" s="117"/>
      <c r="AH849" s="117"/>
      <c r="AI849" s="117"/>
      <c r="AJ849" s="117"/>
      <c r="AK849" s="117"/>
    </row>
    <row r="850" spans="1:37" x14ac:dyDescent="0.2">
      <c r="A850" s="117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  <c r="S850" s="117"/>
      <c r="T850" s="117"/>
      <c r="U850" s="117"/>
      <c r="V850" s="117"/>
      <c r="W850" s="117"/>
      <c r="X850" s="117"/>
      <c r="Y850" s="117"/>
      <c r="Z850" s="117"/>
      <c r="AA850" s="117"/>
      <c r="AB850" s="117"/>
      <c r="AC850" s="117"/>
      <c r="AD850" s="117"/>
      <c r="AE850" s="117"/>
      <c r="AF850" s="117"/>
      <c r="AG850" s="117"/>
      <c r="AH850" s="117"/>
      <c r="AI850" s="117"/>
      <c r="AJ850" s="117"/>
      <c r="AK850" s="117"/>
    </row>
    <row r="851" spans="1:37" x14ac:dyDescent="0.2">
      <c r="A851" s="117"/>
      <c r="B851" s="117"/>
      <c r="C851" s="117"/>
      <c r="D851" s="117"/>
      <c r="E851" s="117"/>
      <c r="F851" s="117"/>
      <c r="G851" s="117"/>
      <c r="H851" s="117"/>
      <c r="I851" s="117"/>
      <c r="J851" s="117"/>
      <c r="K851" s="117"/>
      <c r="L851" s="117"/>
      <c r="M851" s="117"/>
      <c r="N851" s="117"/>
      <c r="O851" s="117"/>
      <c r="P851" s="117"/>
      <c r="Q851" s="117"/>
      <c r="R851" s="117"/>
      <c r="S851" s="117"/>
      <c r="T851" s="117"/>
      <c r="U851" s="117"/>
      <c r="V851" s="117"/>
      <c r="W851" s="117"/>
      <c r="X851" s="117"/>
      <c r="Y851" s="117"/>
      <c r="Z851" s="117"/>
      <c r="AA851" s="117"/>
      <c r="AB851" s="117"/>
      <c r="AC851" s="117"/>
      <c r="AD851" s="117"/>
      <c r="AE851" s="117"/>
      <c r="AF851" s="117"/>
      <c r="AG851" s="117"/>
      <c r="AH851" s="117"/>
      <c r="AI851" s="117"/>
      <c r="AJ851" s="117"/>
      <c r="AK851" s="117"/>
    </row>
    <row r="852" spans="1:37" x14ac:dyDescent="0.2">
      <c r="A852" s="117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  <c r="S852" s="117"/>
      <c r="T852" s="117"/>
      <c r="U852" s="117"/>
      <c r="V852" s="117"/>
      <c r="W852" s="117"/>
      <c r="X852" s="117"/>
      <c r="Y852" s="117"/>
      <c r="Z852" s="117"/>
      <c r="AA852" s="117"/>
      <c r="AB852" s="117"/>
      <c r="AC852" s="117"/>
      <c r="AD852" s="117"/>
      <c r="AE852" s="117"/>
      <c r="AF852" s="117"/>
      <c r="AG852" s="117"/>
      <c r="AH852" s="117"/>
      <c r="AI852" s="117"/>
      <c r="AJ852" s="117"/>
      <c r="AK852" s="117"/>
    </row>
    <row r="853" spans="1:37" x14ac:dyDescent="0.2">
      <c r="A853" s="117"/>
      <c r="B853" s="117"/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117"/>
      <c r="N853" s="117"/>
      <c r="O853" s="117"/>
      <c r="P853" s="117"/>
      <c r="Q853" s="117"/>
      <c r="R853" s="117"/>
      <c r="S853" s="117"/>
      <c r="T853" s="117"/>
      <c r="U853" s="117"/>
      <c r="V853" s="117"/>
      <c r="W853" s="117"/>
      <c r="X853" s="117"/>
      <c r="Y853" s="117"/>
      <c r="Z853" s="117"/>
      <c r="AA853" s="117"/>
      <c r="AB853" s="117"/>
      <c r="AC853" s="117"/>
      <c r="AD853" s="117"/>
      <c r="AE853" s="117"/>
      <c r="AF853" s="117"/>
      <c r="AG853" s="117"/>
      <c r="AH853" s="117"/>
      <c r="AI853" s="117"/>
      <c r="AJ853" s="117"/>
      <c r="AK853" s="117"/>
    </row>
    <row r="854" spans="1:37" x14ac:dyDescent="0.2">
      <c r="A854" s="117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  <c r="S854" s="117"/>
      <c r="T854" s="117"/>
      <c r="U854" s="117"/>
      <c r="V854" s="117"/>
      <c r="W854" s="117"/>
      <c r="X854" s="117"/>
      <c r="Y854" s="117"/>
      <c r="Z854" s="117"/>
      <c r="AA854" s="117"/>
      <c r="AB854" s="117"/>
      <c r="AC854" s="117"/>
      <c r="AD854" s="117"/>
      <c r="AE854" s="117"/>
      <c r="AF854" s="117"/>
      <c r="AG854" s="117"/>
      <c r="AH854" s="117"/>
      <c r="AI854" s="117"/>
      <c r="AJ854" s="117"/>
      <c r="AK854" s="117"/>
    </row>
    <row r="855" spans="1:37" x14ac:dyDescent="0.2">
      <c r="A855" s="117"/>
      <c r="B855" s="117"/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7"/>
      <c r="N855" s="117"/>
      <c r="O855" s="117"/>
      <c r="P855" s="117"/>
      <c r="Q855" s="117"/>
      <c r="R855" s="117"/>
      <c r="S855" s="117"/>
      <c r="T855" s="117"/>
      <c r="U855" s="117"/>
      <c r="V855" s="117"/>
      <c r="W855" s="117"/>
      <c r="X855" s="117"/>
      <c r="Y855" s="117"/>
      <c r="Z855" s="117"/>
      <c r="AA855" s="117"/>
      <c r="AB855" s="117"/>
      <c r="AC855" s="117"/>
      <c r="AD855" s="117"/>
      <c r="AE855" s="117"/>
      <c r="AF855" s="117"/>
      <c r="AG855" s="117"/>
      <c r="AH855" s="117"/>
      <c r="AI855" s="117"/>
      <c r="AJ855" s="117"/>
      <c r="AK855" s="117"/>
    </row>
    <row r="856" spans="1:37" x14ac:dyDescent="0.2">
      <c r="A856" s="117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  <c r="S856" s="117"/>
      <c r="T856" s="117"/>
      <c r="U856" s="117"/>
      <c r="V856" s="117"/>
      <c r="W856" s="117"/>
      <c r="X856" s="117"/>
      <c r="Y856" s="117"/>
      <c r="Z856" s="117"/>
      <c r="AA856" s="117"/>
      <c r="AB856" s="117"/>
      <c r="AC856" s="117"/>
      <c r="AD856" s="117"/>
      <c r="AE856" s="117"/>
      <c r="AF856" s="117"/>
      <c r="AG856" s="117"/>
      <c r="AH856" s="117"/>
      <c r="AI856" s="117"/>
      <c r="AJ856" s="117"/>
      <c r="AK856" s="117"/>
    </row>
    <row r="857" spans="1:37" x14ac:dyDescent="0.2">
      <c r="A857" s="117"/>
      <c r="B857" s="117"/>
      <c r="C857" s="117"/>
      <c r="D857" s="117"/>
      <c r="E857" s="117"/>
      <c r="F857" s="117"/>
      <c r="G857" s="117"/>
      <c r="H857" s="117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T857" s="117"/>
      <c r="U857" s="117"/>
      <c r="V857" s="117"/>
      <c r="W857" s="117"/>
      <c r="X857" s="117"/>
      <c r="Y857" s="117"/>
      <c r="Z857" s="117"/>
      <c r="AA857" s="117"/>
      <c r="AB857" s="117"/>
      <c r="AC857" s="117"/>
      <c r="AD857" s="117"/>
      <c r="AE857" s="117"/>
      <c r="AF857" s="117"/>
      <c r="AG857" s="117"/>
      <c r="AH857" s="117"/>
      <c r="AI857" s="117"/>
      <c r="AJ857" s="117"/>
      <c r="AK857" s="117"/>
    </row>
    <row r="858" spans="1:37" x14ac:dyDescent="0.2">
      <c r="A858" s="117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T858" s="117"/>
      <c r="U858" s="117"/>
      <c r="V858" s="117"/>
      <c r="W858" s="117"/>
      <c r="X858" s="117"/>
      <c r="Y858" s="117"/>
      <c r="Z858" s="117"/>
      <c r="AA858" s="117"/>
      <c r="AB858" s="117"/>
      <c r="AC858" s="117"/>
      <c r="AD858" s="117"/>
      <c r="AE858" s="117"/>
      <c r="AF858" s="117"/>
      <c r="AG858" s="117"/>
      <c r="AH858" s="117"/>
      <c r="AI858" s="117"/>
      <c r="AJ858" s="117"/>
      <c r="AK858" s="117"/>
    </row>
    <row r="859" spans="1:37" x14ac:dyDescent="0.2">
      <c r="A859" s="117"/>
      <c r="B859" s="117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  <c r="S859" s="117"/>
      <c r="T859" s="117"/>
      <c r="U859" s="117"/>
      <c r="V859" s="117"/>
      <c r="W859" s="117"/>
      <c r="X859" s="117"/>
      <c r="Y859" s="117"/>
      <c r="Z859" s="117"/>
      <c r="AA859" s="117"/>
      <c r="AB859" s="117"/>
      <c r="AC859" s="117"/>
      <c r="AD859" s="117"/>
      <c r="AE859" s="117"/>
      <c r="AF859" s="117"/>
      <c r="AG859" s="117"/>
      <c r="AH859" s="117"/>
      <c r="AI859" s="117"/>
      <c r="AJ859" s="117"/>
      <c r="AK859" s="117"/>
    </row>
    <row r="860" spans="1:37" x14ac:dyDescent="0.2">
      <c r="A860" s="117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  <c r="S860" s="117"/>
      <c r="T860" s="117"/>
      <c r="U860" s="117"/>
      <c r="V860" s="117"/>
      <c r="W860" s="117"/>
      <c r="X860" s="117"/>
      <c r="Y860" s="117"/>
      <c r="Z860" s="117"/>
      <c r="AA860" s="117"/>
      <c r="AB860" s="117"/>
      <c r="AC860" s="117"/>
      <c r="AD860" s="117"/>
      <c r="AE860" s="117"/>
      <c r="AF860" s="117"/>
      <c r="AG860" s="117"/>
      <c r="AH860" s="117"/>
      <c r="AI860" s="117"/>
      <c r="AJ860" s="117"/>
      <c r="AK860" s="117"/>
    </row>
    <row r="861" spans="1:37" x14ac:dyDescent="0.2">
      <c r="A861" s="117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7"/>
      <c r="N861" s="117"/>
      <c r="O861" s="117"/>
      <c r="P861" s="117"/>
      <c r="Q861" s="117"/>
      <c r="R861" s="117"/>
      <c r="S861" s="117"/>
      <c r="T861" s="117"/>
      <c r="U861" s="117"/>
      <c r="V861" s="117"/>
      <c r="W861" s="117"/>
      <c r="X861" s="117"/>
      <c r="Y861" s="117"/>
      <c r="Z861" s="117"/>
      <c r="AA861" s="117"/>
      <c r="AB861" s="117"/>
      <c r="AC861" s="117"/>
      <c r="AD861" s="117"/>
      <c r="AE861" s="117"/>
      <c r="AF861" s="117"/>
      <c r="AG861" s="117"/>
      <c r="AH861" s="117"/>
      <c r="AI861" s="117"/>
      <c r="AJ861" s="117"/>
      <c r="AK861" s="117"/>
    </row>
    <row r="862" spans="1:37" x14ac:dyDescent="0.2">
      <c r="A862" s="117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  <c r="S862" s="117"/>
      <c r="T862" s="117"/>
      <c r="U862" s="117"/>
      <c r="V862" s="117"/>
      <c r="W862" s="117"/>
      <c r="X862" s="117"/>
      <c r="Y862" s="117"/>
      <c r="Z862" s="117"/>
      <c r="AA862" s="117"/>
      <c r="AB862" s="117"/>
      <c r="AC862" s="117"/>
      <c r="AD862" s="117"/>
      <c r="AE862" s="117"/>
      <c r="AF862" s="117"/>
      <c r="AG862" s="117"/>
      <c r="AH862" s="117"/>
      <c r="AI862" s="117"/>
      <c r="AJ862" s="117"/>
      <c r="AK862" s="117"/>
    </row>
    <row r="863" spans="1:37" x14ac:dyDescent="0.2">
      <c r="A863" s="117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7"/>
      <c r="N863" s="117"/>
      <c r="O863" s="117"/>
      <c r="P863" s="117"/>
      <c r="Q863" s="117"/>
      <c r="R863" s="117"/>
      <c r="S863" s="117"/>
      <c r="T863" s="117"/>
      <c r="U863" s="117"/>
      <c r="V863" s="117"/>
      <c r="W863" s="117"/>
      <c r="X863" s="117"/>
      <c r="Y863" s="117"/>
      <c r="Z863" s="117"/>
      <c r="AA863" s="117"/>
      <c r="AB863" s="117"/>
      <c r="AC863" s="117"/>
      <c r="AD863" s="117"/>
      <c r="AE863" s="117"/>
      <c r="AF863" s="117"/>
      <c r="AG863" s="117"/>
      <c r="AH863" s="117"/>
      <c r="AI863" s="117"/>
      <c r="AJ863" s="117"/>
      <c r="AK863" s="117"/>
    </row>
    <row r="864" spans="1:37" x14ac:dyDescent="0.2">
      <c r="A864" s="117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  <c r="S864" s="117"/>
      <c r="T864" s="117"/>
      <c r="U864" s="117"/>
      <c r="V864" s="117"/>
      <c r="W864" s="117"/>
      <c r="X864" s="117"/>
      <c r="Y864" s="117"/>
      <c r="Z864" s="117"/>
      <c r="AA864" s="117"/>
      <c r="AB864" s="117"/>
      <c r="AC864" s="117"/>
      <c r="AD864" s="117"/>
      <c r="AE864" s="117"/>
      <c r="AF864" s="117"/>
      <c r="AG864" s="117"/>
      <c r="AH864" s="117"/>
      <c r="AI864" s="117"/>
      <c r="AJ864" s="117"/>
      <c r="AK864" s="117"/>
    </row>
    <row r="865" spans="1:37" x14ac:dyDescent="0.2">
      <c r="A865" s="117"/>
      <c r="B865" s="117"/>
      <c r="C865" s="117"/>
      <c r="D865" s="117"/>
      <c r="E865" s="117"/>
      <c r="F865" s="117"/>
      <c r="G865" s="117"/>
      <c r="H865" s="117"/>
      <c r="I865" s="117"/>
      <c r="J865" s="117"/>
      <c r="K865" s="117"/>
      <c r="L865" s="117"/>
      <c r="M865" s="117"/>
      <c r="N865" s="117"/>
      <c r="O865" s="117"/>
      <c r="P865" s="117"/>
      <c r="Q865" s="117"/>
      <c r="R865" s="117"/>
      <c r="S865" s="117"/>
      <c r="T865" s="117"/>
      <c r="U865" s="117"/>
      <c r="V865" s="117"/>
      <c r="W865" s="117"/>
      <c r="X865" s="117"/>
      <c r="Y865" s="117"/>
      <c r="Z865" s="117"/>
      <c r="AA865" s="117"/>
      <c r="AB865" s="117"/>
      <c r="AC865" s="117"/>
      <c r="AD865" s="117"/>
      <c r="AE865" s="117"/>
      <c r="AF865" s="117"/>
      <c r="AG865" s="117"/>
      <c r="AH865" s="117"/>
      <c r="AI865" s="117"/>
      <c r="AJ865" s="117"/>
      <c r="AK865" s="117"/>
    </row>
    <row r="866" spans="1:37" x14ac:dyDescent="0.2">
      <c r="A866" s="117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7"/>
      <c r="N866" s="117"/>
      <c r="O866" s="117"/>
      <c r="P866" s="117"/>
      <c r="Q866" s="117"/>
      <c r="R866" s="117"/>
      <c r="S866" s="117"/>
      <c r="T866" s="117"/>
      <c r="U866" s="117"/>
      <c r="V866" s="117"/>
      <c r="W866" s="117"/>
      <c r="X866" s="117"/>
      <c r="Y866" s="117"/>
      <c r="Z866" s="117"/>
      <c r="AA866" s="117"/>
      <c r="AB866" s="117"/>
      <c r="AC866" s="117"/>
      <c r="AD866" s="117"/>
      <c r="AE866" s="117"/>
      <c r="AF866" s="117"/>
      <c r="AG866" s="117"/>
      <c r="AH866" s="117"/>
      <c r="AI866" s="117"/>
      <c r="AJ866" s="117"/>
      <c r="AK866" s="117"/>
    </row>
    <row r="867" spans="1:37" x14ac:dyDescent="0.2">
      <c r="A867" s="117"/>
      <c r="B867" s="117"/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7"/>
      <c r="N867" s="117"/>
      <c r="O867" s="117"/>
      <c r="P867" s="117"/>
      <c r="Q867" s="117"/>
      <c r="R867" s="117"/>
      <c r="S867" s="117"/>
      <c r="T867" s="117"/>
      <c r="U867" s="117"/>
      <c r="V867" s="117"/>
      <c r="W867" s="117"/>
      <c r="X867" s="117"/>
      <c r="Y867" s="117"/>
      <c r="Z867" s="117"/>
      <c r="AA867" s="117"/>
      <c r="AB867" s="117"/>
      <c r="AC867" s="117"/>
      <c r="AD867" s="117"/>
      <c r="AE867" s="117"/>
      <c r="AF867" s="117"/>
      <c r="AG867" s="117"/>
      <c r="AH867" s="117"/>
      <c r="AI867" s="117"/>
      <c r="AJ867" s="117"/>
      <c r="AK867" s="117"/>
    </row>
    <row r="868" spans="1:37" x14ac:dyDescent="0.2">
      <c r="A868" s="117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7"/>
      <c r="N868" s="117"/>
      <c r="O868" s="117"/>
      <c r="P868" s="117"/>
      <c r="Q868" s="117"/>
      <c r="R868" s="117"/>
      <c r="S868" s="117"/>
      <c r="T868" s="117"/>
      <c r="U868" s="117"/>
      <c r="V868" s="117"/>
      <c r="W868" s="117"/>
      <c r="X868" s="117"/>
      <c r="Y868" s="117"/>
      <c r="Z868" s="117"/>
      <c r="AA868" s="117"/>
      <c r="AB868" s="117"/>
      <c r="AC868" s="117"/>
      <c r="AD868" s="117"/>
      <c r="AE868" s="117"/>
      <c r="AF868" s="117"/>
      <c r="AG868" s="117"/>
      <c r="AH868" s="117"/>
      <c r="AI868" s="117"/>
      <c r="AJ868" s="117"/>
      <c r="AK868" s="117"/>
    </row>
    <row r="869" spans="1:37" x14ac:dyDescent="0.2">
      <c r="A869" s="117"/>
      <c r="B869" s="117"/>
      <c r="C869" s="117"/>
      <c r="D869" s="117"/>
      <c r="E869" s="117"/>
      <c r="F869" s="117"/>
      <c r="G869" s="117"/>
      <c r="H869" s="117"/>
      <c r="I869" s="117"/>
      <c r="J869" s="117"/>
      <c r="K869" s="117"/>
      <c r="L869" s="117"/>
      <c r="M869" s="117"/>
      <c r="N869" s="117"/>
      <c r="O869" s="117"/>
      <c r="P869" s="117"/>
      <c r="Q869" s="117"/>
      <c r="R869" s="117"/>
      <c r="S869" s="117"/>
      <c r="T869" s="117"/>
      <c r="U869" s="117"/>
      <c r="V869" s="117"/>
      <c r="W869" s="117"/>
      <c r="X869" s="117"/>
      <c r="Y869" s="117"/>
      <c r="Z869" s="117"/>
      <c r="AA869" s="117"/>
      <c r="AB869" s="117"/>
      <c r="AC869" s="117"/>
      <c r="AD869" s="117"/>
      <c r="AE869" s="117"/>
      <c r="AF869" s="117"/>
      <c r="AG869" s="117"/>
      <c r="AH869" s="117"/>
      <c r="AI869" s="117"/>
      <c r="AJ869" s="117"/>
      <c r="AK869" s="117"/>
    </row>
    <row r="870" spans="1:37" x14ac:dyDescent="0.2">
      <c r="A870" s="117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  <c r="S870" s="117"/>
      <c r="T870" s="117"/>
      <c r="U870" s="117"/>
      <c r="V870" s="117"/>
      <c r="W870" s="117"/>
      <c r="X870" s="117"/>
      <c r="Y870" s="117"/>
      <c r="Z870" s="117"/>
      <c r="AA870" s="117"/>
      <c r="AB870" s="117"/>
      <c r="AC870" s="117"/>
      <c r="AD870" s="117"/>
      <c r="AE870" s="117"/>
      <c r="AF870" s="117"/>
      <c r="AG870" s="117"/>
      <c r="AH870" s="117"/>
      <c r="AI870" s="117"/>
      <c r="AJ870" s="117"/>
      <c r="AK870" s="117"/>
    </row>
    <row r="871" spans="1:37" x14ac:dyDescent="0.2">
      <c r="A871" s="117"/>
      <c r="B871" s="117"/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7"/>
      <c r="N871" s="117"/>
      <c r="O871" s="117"/>
      <c r="P871" s="117"/>
      <c r="Q871" s="117"/>
      <c r="R871" s="117"/>
      <c r="S871" s="117"/>
      <c r="T871" s="117"/>
      <c r="U871" s="117"/>
      <c r="V871" s="117"/>
      <c r="W871" s="117"/>
      <c r="X871" s="117"/>
      <c r="Y871" s="117"/>
      <c r="Z871" s="117"/>
      <c r="AA871" s="117"/>
      <c r="AB871" s="117"/>
      <c r="AC871" s="117"/>
      <c r="AD871" s="117"/>
      <c r="AE871" s="117"/>
      <c r="AF871" s="117"/>
      <c r="AG871" s="117"/>
      <c r="AH871" s="117"/>
      <c r="AI871" s="117"/>
      <c r="AJ871" s="117"/>
      <c r="AK871" s="117"/>
    </row>
    <row r="872" spans="1:37" x14ac:dyDescent="0.2">
      <c r="A872" s="117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  <c r="S872" s="117"/>
      <c r="T872" s="117"/>
      <c r="U872" s="117"/>
      <c r="V872" s="117"/>
      <c r="W872" s="117"/>
      <c r="X872" s="117"/>
      <c r="Y872" s="117"/>
      <c r="Z872" s="117"/>
      <c r="AA872" s="117"/>
      <c r="AB872" s="117"/>
      <c r="AC872" s="117"/>
      <c r="AD872" s="117"/>
      <c r="AE872" s="117"/>
      <c r="AF872" s="117"/>
      <c r="AG872" s="117"/>
      <c r="AH872" s="117"/>
      <c r="AI872" s="117"/>
      <c r="AJ872" s="117"/>
      <c r="AK872" s="117"/>
    </row>
    <row r="873" spans="1:37" x14ac:dyDescent="0.2">
      <c r="A873" s="117"/>
      <c r="B873" s="117"/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7"/>
      <c r="N873" s="117"/>
      <c r="O873" s="117"/>
      <c r="P873" s="117"/>
      <c r="Q873" s="117"/>
      <c r="R873" s="117"/>
      <c r="S873" s="117"/>
      <c r="T873" s="117"/>
      <c r="U873" s="117"/>
      <c r="V873" s="117"/>
      <c r="W873" s="117"/>
      <c r="X873" s="117"/>
      <c r="Y873" s="117"/>
      <c r="Z873" s="117"/>
      <c r="AA873" s="117"/>
      <c r="AB873" s="117"/>
      <c r="AC873" s="117"/>
      <c r="AD873" s="117"/>
      <c r="AE873" s="117"/>
      <c r="AF873" s="117"/>
      <c r="AG873" s="117"/>
      <c r="AH873" s="117"/>
      <c r="AI873" s="117"/>
      <c r="AJ873" s="117"/>
      <c r="AK873" s="117"/>
    </row>
    <row r="874" spans="1:37" x14ac:dyDescent="0.2">
      <c r="A874" s="117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  <c r="S874" s="117"/>
      <c r="T874" s="117"/>
      <c r="U874" s="117"/>
      <c r="V874" s="117"/>
      <c r="W874" s="117"/>
      <c r="X874" s="117"/>
      <c r="Y874" s="117"/>
      <c r="Z874" s="117"/>
      <c r="AA874" s="117"/>
      <c r="AB874" s="117"/>
      <c r="AC874" s="117"/>
      <c r="AD874" s="117"/>
      <c r="AE874" s="117"/>
      <c r="AF874" s="117"/>
      <c r="AG874" s="117"/>
      <c r="AH874" s="117"/>
      <c r="AI874" s="117"/>
      <c r="AJ874" s="117"/>
      <c r="AK874" s="117"/>
    </row>
    <row r="875" spans="1:37" x14ac:dyDescent="0.2">
      <c r="A875" s="117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  <c r="S875" s="117"/>
      <c r="T875" s="117"/>
      <c r="U875" s="117"/>
      <c r="V875" s="117"/>
      <c r="W875" s="117"/>
      <c r="X875" s="117"/>
      <c r="Y875" s="117"/>
      <c r="Z875" s="117"/>
      <c r="AA875" s="117"/>
      <c r="AB875" s="117"/>
      <c r="AC875" s="117"/>
      <c r="AD875" s="117"/>
      <c r="AE875" s="117"/>
      <c r="AF875" s="117"/>
      <c r="AG875" s="117"/>
      <c r="AH875" s="117"/>
      <c r="AI875" s="117"/>
      <c r="AJ875" s="117"/>
      <c r="AK875" s="117"/>
    </row>
    <row r="876" spans="1:37" x14ac:dyDescent="0.2">
      <c r="A876" s="117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  <c r="S876" s="117"/>
      <c r="T876" s="117"/>
      <c r="U876" s="117"/>
      <c r="V876" s="117"/>
      <c r="W876" s="117"/>
      <c r="X876" s="117"/>
      <c r="Y876" s="117"/>
      <c r="Z876" s="117"/>
      <c r="AA876" s="117"/>
      <c r="AB876" s="117"/>
      <c r="AC876" s="117"/>
      <c r="AD876" s="117"/>
      <c r="AE876" s="117"/>
      <c r="AF876" s="117"/>
      <c r="AG876" s="117"/>
      <c r="AH876" s="117"/>
      <c r="AI876" s="117"/>
      <c r="AJ876" s="117"/>
      <c r="AK876" s="117"/>
    </row>
    <row r="877" spans="1:37" x14ac:dyDescent="0.2">
      <c r="A877" s="117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7"/>
      <c r="N877" s="117"/>
      <c r="O877" s="117"/>
      <c r="P877" s="117"/>
      <c r="Q877" s="117"/>
      <c r="R877" s="117"/>
      <c r="S877" s="117"/>
      <c r="T877" s="117"/>
      <c r="U877" s="117"/>
      <c r="V877" s="117"/>
      <c r="W877" s="117"/>
      <c r="X877" s="117"/>
      <c r="Y877" s="117"/>
      <c r="Z877" s="117"/>
      <c r="AA877" s="117"/>
      <c r="AB877" s="117"/>
      <c r="AC877" s="117"/>
      <c r="AD877" s="117"/>
      <c r="AE877" s="117"/>
      <c r="AF877" s="117"/>
      <c r="AG877" s="117"/>
      <c r="AH877" s="117"/>
      <c r="AI877" s="117"/>
      <c r="AJ877" s="117"/>
      <c r="AK877" s="117"/>
    </row>
    <row r="878" spans="1:37" x14ac:dyDescent="0.2">
      <c r="A878" s="117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  <c r="S878" s="117"/>
      <c r="T878" s="117"/>
      <c r="U878" s="117"/>
      <c r="V878" s="117"/>
      <c r="W878" s="117"/>
      <c r="X878" s="117"/>
      <c r="Y878" s="117"/>
      <c r="Z878" s="117"/>
      <c r="AA878" s="117"/>
      <c r="AB878" s="117"/>
      <c r="AC878" s="117"/>
      <c r="AD878" s="117"/>
      <c r="AE878" s="117"/>
      <c r="AF878" s="117"/>
      <c r="AG878" s="117"/>
      <c r="AH878" s="117"/>
      <c r="AI878" s="117"/>
      <c r="AJ878" s="117"/>
      <c r="AK878" s="117"/>
    </row>
    <row r="879" spans="1:37" x14ac:dyDescent="0.2">
      <c r="A879" s="117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7"/>
      <c r="N879" s="117"/>
      <c r="O879" s="117"/>
      <c r="P879" s="117"/>
      <c r="Q879" s="117"/>
      <c r="R879" s="117"/>
      <c r="S879" s="117"/>
      <c r="T879" s="117"/>
      <c r="U879" s="117"/>
      <c r="V879" s="117"/>
      <c r="W879" s="117"/>
      <c r="X879" s="117"/>
      <c r="Y879" s="117"/>
      <c r="Z879" s="117"/>
      <c r="AA879" s="117"/>
      <c r="AB879" s="117"/>
      <c r="AC879" s="117"/>
      <c r="AD879" s="117"/>
      <c r="AE879" s="117"/>
      <c r="AF879" s="117"/>
      <c r="AG879" s="117"/>
      <c r="AH879" s="117"/>
      <c r="AI879" s="117"/>
      <c r="AJ879" s="117"/>
      <c r="AK879" s="117"/>
    </row>
    <row r="880" spans="1:37" x14ac:dyDescent="0.2">
      <c r="A880" s="117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  <c r="S880" s="117"/>
      <c r="T880" s="117"/>
      <c r="U880" s="117"/>
      <c r="V880" s="117"/>
      <c r="W880" s="117"/>
      <c r="X880" s="117"/>
      <c r="Y880" s="117"/>
      <c r="Z880" s="117"/>
      <c r="AA880" s="117"/>
      <c r="AB880" s="117"/>
      <c r="AC880" s="117"/>
      <c r="AD880" s="117"/>
      <c r="AE880" s="117"/>
      <c r="AF880" s="117"/>
      <c r="AG880" s="117"/>
      <c r="AH880" s="117"/>
      <c r="AI880" s="117"/>
      <c r="AJ880" s="117"/>
      <c r="AK880" s="117"/>
    </row>
    <row r="881" spans="1:37" x14ac:dyDescent="0.2">
      <c r="A881" s="117"/>
      <c r="B881" s="117"/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  <c r="S881" s="117"/>
      <c r="T881" s="117"/>
      <c r="U881" s="117"/>
      <c r="V881" s="117"/>
      <c r="W881" s="117"/>
      <c r="X881" s="117"/>
      <c r="Y881" s="117"/>
      <c r="Z881" s="117"/>
      <c r="AA881" s="117"/>
      <c r="AB881" s="117"/>
      <c r="AC881" s="117"/>
      <c r="AD881" s="117"/>
      <c r="AE881" s="117"/>
      <c r="AF881" s="117"/>
      <c r="AG881" s="117"/>
      <c r="AH881" s="117"/>
      <c r="AI881" s="117"/>
      <c r="AJ881" s="117"/>
      <c r="AK881" s="117"/>
    </row>
    <row r="882" spans="1:37" x14ac:dyDescent="0.2">
      <c r="A882" s="117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  <c r="S882" s="117"/>
      <c r="T882" s="117"/>
      <c r="U882" s="117"/>
      <c r="V882" s="117"/>
      <c r="W882" s="117"/>
      <c r="X882" s="117"/>
      <c r="Y882" s="117"/>
      <c r="Z882" s="117"/>
      <c r="AA882" s="117"/>
      <c r="AB882" s="117"/>
      <c r="AC882" s="117"/>
      <c r="AD882" s="117"/>
      <c r="AE882" s="117"/>
      <c r="AF882" s="117"/>
      <c r="AG882" s="117"/>
      <c r="AH882" s="117"/>
      <c r="AI882" s="117"/>
      <c r="AJ882" s="117"/>
      <c r="AK882" s="117"/>
    </row>
    <row r="883" spans="1:37" x14ac:dyDescent="0.2">
      <c r="A883" s="117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/>
      <c r="L883" s="117"/>
      <c r="M883" s="117"/>
      <c r="N883" s="117"/>
      <c r="O883" s="117"/>
      <c r="P883" s="117"/>
      <c r="Q883" s="117"/>
      <c r="R883" s="117"/>
      <c r="S883" s="117"/>
      <c r="T883" s="117"/>
      <c r="U883" s="117"/>
      <c r="V883" s="117"/>
      <c r="W883" s="117"/>
      <c r="X883" s="117"/>
      <c r="Y883" s="117"/>
      <c r="Z883" s="117"/>
      <c r="AA883" s="117"/>
      <c r="AB883" s="117"/>
      <c r="AC883" s="117"/>
      <c r="AD883" s="117"/>
      <c r="AE883" s="117"/>
      <c r="AF883" s="117"/>
      <c r="AG883" s="117"/>
      <c r="AH883" s="117"/>
      <c r="AI883" s="117"/>
      <c r="AJ883" s="117"/>
      <c r="AK883" s="117"/>
    </row>
    <row r="884" spans="1:37" x14ac:dyDescent="0.2">
      <c r="A884" s="117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  <c r="S884" s="117"/>
      <c r="T884" s="117"/>
      <c r="U884" s="117"/>
      <c r="V884" s="117"/>
      <c r="W884" s="117"/>
      <c r="X884" s="117"/>
      <c r="Y884" s="117"/>
      <c r="Z884" s="117"/>
      <c r="AA884" s="117"/>
      <c r="AB884" s="117"/>
      <c r="AC884" s="117"/>
      <c r="AD884" s="117"/>
      <c r="AE884" s="117"/>
      <c r="AF884" s="117"/>
      <c r="AG884" s="117"/>
      <c r="AH884" s="117"/>
      <c r="AI884" s="117"/>
      <c r="AJ884" s="117"/>
      <c r="AK884" s="117"/>
    </row>
    <row r="885" spans="1:37" x14ac:dyDescent="0.2">
      <c r="A885" s="117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7"/>
      <c r="N885" s="117"/>
      <c r="O885" s="117"/>
      <c r="P885" s="117"/>
      <c r="Q885" s="117"/>
      <c r="R885" s="117"/>
      <c r="S885" s="117"/>
      <c r="T885" s="117"/>
      <c r="U885" s="117"/>
      <c r="V885" s="117"/>
      <c r="W885" s="117"/>
      <c r="X885" s="117"/>
      <c r="Y885" s="117"/>
      <c r="Z885" s="117"/>
      <c r="AA885" s="117"/>
      <c r="AB885" s="117"/>
      <c r="AC885" s="117"/>
      <c r="AD885" s="117"/>
      <c r="AE885" s="117"/>
      <c r="AF885" s="117"/>
      <c r="AG885" s="117"/>
      <c r="AH885" s="117"/>
      <c r="AI885" s="117"/>
      <c r="AJ885" s="117"/>
      <c r="AK885" s="117"/>
    </row>
    <row r="886" spans="1:37" x14ac:dyDescent="0.2">
      <c r="A886" s="117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  <c r="S886" s="117"/>
      <c r="T886" s="117"/>
      <c r="U886" s="117"/>
      <c r="V886" s="117"/>
      <c r="W886" s="117"/>
      <c r="X886" s="117"/>
      <c r="Y886" s="117"/>
      <c r="Z886" s="117"/>
      <c r="AA886" s="117"/>
      <c r="AB886" s="117"/>
      <c r="AC886" s="117"/>
      <c r="AD886" s="117"/>
      <c r="AE886" s="117"/>
      <c r="AF886" s="117"/>
      <c r="AG886" s="117"/>
      <c r="AH886" s="117"/>
      <c r="AI886" s="117"/>
      <c r="AJ886" s="117"/>
      <c r="AK886" s="117"/>
    </row>
    <row r="887" spans="1:37" x14ac:dyDescent="0.2">
      <c r="A887" s="117"/>
      <c r="B887" s="117"/>
      <c r="C887" s="117"/>
      <c r="D887" s="117"/>
      <c r="E887" s="117"/>
      <c r="F887" s="117"/>
      <c r="G887" s="117"/>
      <c r="H887" s="117"/>
      <c r="I887" s="117"/>
      <c r="J887" s="117"/>
      <c r="K887" s="117"/>
      <c r="L887" s="117"/>
      <c r="M887" s="117"/>
      <c r="N887" s="117"/>
      <c r="O887" s="117"/>
      <c r="P887" s="117"/>
      <c r="Q887" s="117"/>
      <c r="R887" s="117"/>
      <c r="S887" s="117"/>
      <c r="T887" s="117"/>
      <c r="U887" s="117"/>
      <c r="V887" s="117"/>
      <c r="W887" s="117"/>
      <c r="X887" s="117"/>
      <c r="Y887" s="117"/>
      <c r="Z887" s="117"/>
      <c r="AA887" s="117"/>
      <c r="AB887" s="117"/>
      <c r="AC887" s="117"/>
      <c r="AD887" s="117"/>
      <c r="AE887" s="117"/>
      <c r="AF887" s="117"/>
      <c r="AG887" s="117"/>
      <c r="AH887" s="117"/>
      <c r="AI887" s="117"/>
      <c r="AJ887" s="117"/>
      <c r="AK887" s="117"/>
    </row>
    <row r="888" spans="1:37" x14ac:dyDescent="0.2">
      <c r="A888" s="117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  <c r="S888" s="117"/>
      <c r="T888" s="117"/>
      <c r="U888" s="117"/>
      <c r="V888" s="117"/>
      <c r="W888" s="117"/>
      <c r="X888" s="117"/>
      <c r="Y888" s="117"/>
      <c r="Z888" s="117"/>
      <c r="AA888" s="117"/>
      <c r="AB888" s="117"/>
      <c r="AC888" s="117"/>
      <c r="AD888" s="117"/>
      <c r="AE888" s="117"/>
      <c r="AF888" s="117"/>
      <c r="AG888" s="117"/>
      <c r="AH888" s="117"/>
      <c r="AI888" s="117"/>
      <c r="AJ888" s="117"/>
      <c r="AK888" s="117"/>
    </row>
    <row r="889" spans="1:37" x14ac:dyDescent="0.2">
      <c r="A889" s="117"/>
      <c r="B889" s="117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7"/>
      <c r="N889" s="117"/>
      <c r="O889" s="117"/>
      <c r="P889" s="117"/>
      <c r="Q889" s="117"/>
      <c r="R889" s="117"/>
      <c r="S889" s="117"/>
      <c r="T889" s="117"/>
      <c r="U889" s="117"/>
      <c r="V889" s="117"/>
      <c r="W889" s="117"/>
      <c r="X889" s="117"/>
      <c r="Y889" s="117"/>
      <c r="Z889" s="117"/>
      <c r="AA889" s="117"/>
      <c r="AB889" s="117"/>
      <c r="AC889" s="117"/>
      <c r="AD889" s="117"/>
      <c r="AE889" s="117"/>
      <c r="AF889" s="117"/>
      <c r="AG889" s="117"/>
      <c r="AH889" s="117"/>
      <c r="AI889" s="117"/>
      <c r="AJ889" s="117"/>
      <c r="AK889" s="117"/>
    </row>
    <row r="890" spans="1:37" x14ac:dyDescent="0.2">
      <c r="A890" s="117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  <c r="S890" s="117"/>
      <c r="T890" s="117"/>
      <c r="U890" s="117"/>
      <c r="V890" s="117"/>
      <c r="W890" s="117"/>
      <c r="X890" s="117"/>
      <c r="Y890" s="117"/>
      <c r="Z890" s="117"/>
      <c r="AA890" s="117"/>
      <c r="AB890" s="117"/>
      <c r="AC890" s="117"/>
      <c r="AD890" s="117"/>
      <c r="AE890" s="117"/>
      <c r="AF890" s="117"/>
      <c r="AG890" s="117"/>
      <c r="AH890" s="117"/>
      <c r="AI890" s="117"/>
      <c r="AJ890" s="117"/>
      <c r="AK890" s="117"/>
    </row>
    <row r="891" spans="1:37" x14ac:dyDescent="0.2">
      <c r="A891" s="117"/>
      <c r="B891" s="117"/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7"/>
      <c r="N891" s="117"/>
      <c r="O891" s="117"/>
      <c r="P891" s="117"/>
      <c r="Q891" s="117"/>
      <c r="R891" s="117"/>
      <c r="S891" s="117"/>
      <c r="T891" s="117"/>
      <c r="U891" s="117"/>
      <c r="V891" s="117"/>
      <c r="W891" s="117"/>
      <c r="X891" s="117"/>
      <c r="Y891" s="117"/>
      <c r="Z891" s="117"/>
      <c r="AA891" s="117"/>
      <c r="AB891" s="117"/>
      <c r="AC891" s="117"/>
      <c r="AD891" s="117"/>
      <c r="AE891" s="117"/>
      <c r="AF891" s="117"/>
      <c r="AG891" s="117"/>
      <c r="AH891" s="117"/>
      <c r="AI891" s="117"/>
      <c r="AJ891" s="117"/>
      <c r="AK891" s="117"/>
    </row>
    <row r="892" spans="1:37" x14ac:dyDescent="0.2">
      <c r="A892" s="117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  <c r="S892" s="117"/>
      <c r="T892" s="117"/>
      <c r="U892" s="117"/>
      <c r="V892" s="117"/>
      <c r="W892" s="117"/>
      <c r="X892" s="117"/>
      <c r="Y892" s="117"/>
      <c r="Z892" s="117"/>
      <c r="AA892" s="117"/>
      <c r="AB892" s="117"/>
      <c r="AC892" s="117"/>
      <c r="AD892" s="117"/>
      <c r="AE892" s="117"/>
      <c r="AF892" s="117"/>
      <c r="AG892" s="117"/>
      <c r="AH892" s="117"/>
      <c r="AI892" s="117"/>
      <c r="AJ892" s="117"/>
      <c r="AK892" s="117"/>
    </row>
    <row r="893" spans="1:37" x14ac:dyDescent="0.2">
      <c r="A893" s="117"/>
      <c r="B893" s="117"/>
      <c r="C893" s="117"/>
      <c r="D893" s="117"/>
      <c r="E893" s="117"/>
      <c r="F893" s="117"/>
      <c r="G893" s="117"/>
      <c r="H893" s="117"/>
      <c r="I893" s="117"/>
      <c r="J893" s="117"/>
      <c r="K893" s="117"/>
      <c r="L893" s="117"/>
      <c r="M893" s="117"/>
      <c r="N893" s="117"/>
      <c r="O893" s="117"/>
      <c r="P893" s="117"/>
      <c r="Q893" s="117"/>
      <c r="R893" s="117"/>
      <c r="S893" s="117"/>
      <c r="T893" s="117"/>
      <c r="U893" s="117"/>
      <c r="V893" s="117"/>
      <c r="W893" s="117"/>
      <c r="X893" s="117"/>
      <c r="Y893" s="117"/>
      <c r="Z893" s="117"/>
      <c r="AA893" s="117"/>
      <c r="AB893" s="117"/>
      <c r="AC893" s="117"/>
      <c r="AD893" s="117"/>
      <c r="AE893" s="117"/>
      <c r="AF893" s="117"/>
      <c r="AG893" s="117"/>
      <c r="AH893" s="117"/>
      <c r="AI893" s="117"/>
      <c r="AJ893" s="117"/>
      <c r="AK893" s="117"/>
    </row>
    <row r="894" spans="1:37" x14ac:dyDescent="0.2">
      <c r="A894" s="117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7"/>
      <c r="N894" s="117"/>
      <c r="O894" s="117"/>
      <c r="P894" s="117"/>
      <c r="Q894" s="117"/>
      <c r="R894" s="117"/>
      <c r="S894" s="117"/>
      <c r="T894" s="117"/>
      <c r="U894" s="117"/>
      <c r="V894" s="117"/>
      <c r="W894" s="117"/>
      <c r="X894" s="117"/>
      <c r="Y894" s="117"/>
      <c r="Z894" s="117"/>
      <c r="AA894" s="117"/>
      <c r="AB894" s="117"/>
      <c r="AC894" s="117"/>
      <c r="AD894" s="117"/>
      <c r="AE894" s="117"/>
      <c r="AF894" s="117"/>
      <c r="AG894" s="117"/>
      <c r="AH894" s="117"/>
      <c r="AI894" s="117"/>
      <c r="AJ894" s="117"/>
      <c r="AK894" s="117"/>
    </row>
    <row r="895" spans="1:37" x14ac:dyDescent="0.2">
      <c r="A895" s="117"/>
      <c r="B895" s="117"/>
      <c r="C895" s="117"/>
      <c r="D895" s="117"/>
      <c r="E895" s="117"/>
      <c r="F895" s="117"/>
      <c r="G895" s="117"/>
      <c r="H895" s="117"/>
      <c r="I895" s="117"/>
      <c r="J895" s="117"/>
      <c r="K895" s="117"/>
      <c r="L895" s="117"/>
      <c r="M895" s="117"/>
      <c r="N895" s="117"/>
      <c r="O895" s="117"/>
      <c r="P895" s="117"/>
      <c r="Q895" s="117"/>
      <c r="R895" s="117"/>
      <c r="S895" s="117"/>
      <c r="T895" s="117"/>
      <c r="U895" s="117"/>
      <c r="V895" s="117"/>
      <c r="W895" s="117"/>
      <c r="X895" s="117"/>
      <c r="Y895" s="117"/>
      <c r="Z895" s="117"/>
      <c r="AA895" s="117"/>
      <c r="AB895" s="117"/>
      <c r="AC895" s="117"/>
      <c r="AD895" s="117"/>
      <c r="AE895" s="117"/>
      <c r="AF895" s="117"/>
      <c r="AG895" s="117"/>
      <c r="AH895" s="117"/>
      <c r="AI895" s="117"/>
      <c r="AJ895" s="117"/>
      <c r="AK895" s="117"/>
    </row>
    <row r="896" spans="1:37" x14ac:dyDescent="0.2">
      <c r="A896" s="117"/>
      <c r="B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7"/>
      <c r="N896" s="117"/>
      <c r="O896" s="117"/>
      <c r="P896" s="117"/>
      <c r="Q896" s="117"/>
      <c r="R896" s="117"/>
      <c r="S896" s="117"/>
      <c r="T896" s="117"/>
      <c r="U896" s="117"/>
      <c r="V896" s="117"/>
      <c r="W896" s="117"/>
      <c r="X896" s="117"/>
      <c r="Y896" s="117"/>
      <c r="Z896" s="117"/>
      <c r="AA896" s="117"/>
      <c r="AB896" s="117"/>
      <c r="AC896" s="117"/>
      <c r="AD896" s="117"/>
      <c r="AE896" s="117"/>
      <c r="AF896" s="117"/>
      <c r="AG896" s="117"/>
      <c r="AH896" s="117"/>
      <c r="AI896" s="117"/>
      <c r="AJ896" s="117"/>
      <c r="AK896" s="117"/>
    </row>
    <row r="897" spans="1:37" x14ac:dyDescent="0.2">
      <c r="A897" s="117"/>
      <c r="B897" s="117"/>
      <c r="C897" s="117"/>
      <c r="D897" s="117"/>
      <c r="E897" s="117"/>
      <c r="F897" s="117"/>
      <c r="G897" s="117"/>
      <c r="H897" s="117"/>
      <c r="I897" s="117"/>
      <c r="J897" s="117"/>
      <c r="K897" s="117"/>
      <c r="L897" s="117"/>
      <c r="M897" s="117"/>
      <c r="N897" s="117"/>
      <c r="O897" s="117"/>
      <c r="P897" s="117"/>
      <c r="Q897" s="117"/>
      <c r="R897" s="117"/>
      <c r="S897" s="117"/>
      <c r="T897" s="117"/>
      <c r="U897" s="117"/>
      <c r="V897" s="117"/>
      <c r="W897" s="117"/>
      <c r="X897" s="117"/>
      <c r="Y897" s="117"/>
      <c r="Z897" s="117"/>
      <c r="AA897" s="117"/>
      <c r="AB897" s="117"/>
      <c r="AC897" s="117"/>
      <c r="AD897" s="117"/>
      <c r="AE897" s="117"/>
      <c r="AF897" s="117"/>
      <c r="AG897" s="117"/>
      <c r="AH897" s="117"/>
      <c r="AI897" s="117"/>
      <c r="AJ897" s="117"/>
      <c r="AK897" s="117"/>
    </row>
    <row r="898" spans="1:37" x14ac:dyDescent="0.2">
      <c r="A898" s="117"/>
      <c r="B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T898" s="117"/>
      <c r="U898" s="117"/>
      <c r="V898" s="117"/>
      <c r="W898" s="117"/>
      <c r="X898" s="117"/>
      <c r="Y898" s="117"/>
      <c r="Z898" s="117"/>
      <c r="AA898" s="117"/>
      <c r="AB898" s="117"/>
      <c r="AC898" s="117"/>
      <c r="AD898" s="117"/>
      <c r="AE898" s="117"/>
      <c r="AF898" s="117"/>
      <c r="AG898" s="117"/>
      <c r="AH898" s="117"/>
      <c r="AI898" s="117"/>
      <c r="AJ898" s="117"/>
      <c r="AK898" s="117"/>
    </row>
    <row r="899" spans="1:37" x14ac:dyDescent="0.2">
      <c r="A899" s="117"/>
      <c r="B899" s="117"/>
      <c r="C899" s="117"/>
      <c r="D899" s="117"/>
      <c r="E899" s="117"/>
      <c r="F899" s="117"/>
      <c r="G899" s="117"/>
      <c r="H899" s="117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  <c r="S899" s="117"/>
      <c r="T899" s="117"/>
      <c r="U899" s="117"/>
      <c r="V899" s="117"/>
      <c r="W899" s="117"/>
      <c r="X899" s="117"/>
      <c r="Y899" s="117"/>
      <c r="Z899" s="117"/>
      <c r="AA899" s="117"/>
      <c r="AB899" s="117"/>
      <c r="AC899" s="117"/>
      <c r="AD899" s="117"/>
      <c r="AE899" s="117"/>
      <c r="AF899" s="117"/>
      <c r="AG899" s="117"/>
      <c r="AH899" s="117"/>
      <c r="AI899" s="117"/>
      <c r="AJ899" s="117"/>
      <c r="AK899" s="117"/>
    </row>
    <row r="900" spans="1:37" x14ac:dyDescent="0.2">
      <c r="A900" s="117"/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7"/>
      <c r="N900" s="117"/>
      <c r="O900" s="117"/>
      <c r="P900" s="117"/>
      <c r="Q900" s="117"/>
      <c r="R900" s="117"/>
      <c r="S900" s="117"/>
      <c r="T900" s="117"/>
      <c r="U900" s="117"/>
      <c r="V900" s="117"/>
      <c r="W900" s="117"/>
      <c r="X900" s="117"/>
      <c r="Y900" s="117"/>
      <c r="Z900" s="117"/>
      <c r="AA900" s="117"/>
      <c r="AB900" s="117"/>
      <c r="AC900" s="117"/>
      <c r="AD900" s="117"/>
      <c r="AE900" s="117"/>
      <c r="AF900" s="117"/>
      <c r="AG900" s="117"/>
      <c r="AH900" s="117"/>
      <c r="AI900" s="117"/>
      <c r="AJ900" s="117"/>
      <c r="AK900" s="117"/>
    </row>
    <row r="901" spans="1:37" x14ac:dyDescent="0.2">
      <c r="A901" s="117"/>
      <c r="B901" s="117"/>
      <c r="C901" s="117"/>
      <c r="D901" s="117"/>
      <c r="E901" s="117"/>
      <c r="F901" s="117"/>
      <c r="G901" s="117"/>
      <c r="H901" s="117"/>
      <c r="I901" s="117"/>
      <c r="J901" s="117"/>
      <c r="K901" s="117"/>
      <c r="L901" s="117"/>
      <c r="M901" s="117"/>
      <c r="N901" s="117"/>
      <c r="O901" s="117"/>
      <c r="P901" s="117"/>
      <c r="Q901" s="117"/>
      <c r="R901" s="117"/>
      <c r="S901" s="117"/>
      <c r="T901" s="117"/>
      <c r="U901" s="117"/>
      <c r="V901" s="117"/>
      <c r="W901" s="117"/>
      <c r="X901" s="117"/>
      <c r="Y901" s="117"/>
      <c r="Z901" s="117"/>
      <c r="AA901" s="117"/>
      <c r="AB901" s="117"/>
      <c r="AC901" s="117"/>
      <c r="AD901" s="117"/>
      <c r="AE901" s="117"/>
      <c r="AF901" s="117"/>
      <c r="AG901" s="117"/>
      <c r="AH901" s="117"/>
      <c r="AI901" s="117"/>
      <c r="AJ901" s="117"/>
      <c r="AK901" s="117"/>
    </row>
    <row r="902" spans="1:37" x14ac:dyDescent="0.2">
      <c r="A902" s="117"/>
      <c r="B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7"/>
      <c r="N902" s="117"/>
      <c r="O902" s="117"/>
      <c r="P902" s="117"/>
      <c r="Q902" s="117"/>
      <c r="R902" s="117"/>
      <c r="S902" s="117"/>
      <c r="T902" s="117"/>
      <c r="U902" s="117"/>
      <c r="V902" s="117"/>
      <c r="W902" s="117"/>
      <c r="X902" s="117"/>
      <c r="Y902" s="117"/>
      <c r="Z902" s="117"/>
      <c r="AA902" s="117"/>
      <c r="AB902" s="117"/>
      <c r="AC902" s="117"/>
      <c r="AD902" s="117"/>
      <c r="AE902" s="117"/>
      <c r="AF902" s="117"/>
      <c r="AG902" s="117"/>
      <c r="AH902" s="117"/>
      <c r="AI902" s="117"/>
      <c r="AJ902" s="117"/>
      <c r="AK902" s="117"/>
    </row>
    <row r="903" spans="1:37" x14ac:dyDescent="0.2">
      <c r="A903" s="117"/>
      <c r="B903" s="117"/>
      <c r="C903" s="117"/>
      <c r="D903" s="117"/>
      <c r="E903" s="117"/>
      <c r="F903" s="117"/>
      <c r="G903" s="117"/>
      <c r="H903" s="117"/>
      <c r="I903" s="117"/>
      <c r="J903" s="117"/>
      <c r="K903" s="117"/>
      <c r="L903" s="117"/>
      <c r="M903" s="117"/>
      <c r="N903" s="117"/>
      <c r="O903" s="117"/>
      <c r="P903" s="117"/>
      <c r="Q903" s="117"/>
      <c r="R903" s="117"/>
      <c r="S903" s="117"/>
      <c r="T903" s="117"/>
      <c r="U903" s="117"/>
      <c r="V903" s="117"/>
      <c r="W903" s="117"/>
      <c r="X903" s="117"/>
      <c r="Y903" s="117"/>
      <c r="Z903" s="117"/>
      <c r="AA903" s="117"/>
      <c r="AB903" s="117"/>
      <c r="AC903" s="117"/>
      <c r="AD903" s="117"/>
      <c r="AE903" s="117"/>
      <c r="AF903" s="117"/>
      <c r="AG903" s="117"/>
      <c r="AH903" s="117"/>
      <c r="AI903" s="117"/>
      <c r="AJ903" s="117"/>
      <c r="AK903" s="117"/>
    </row>
    <row r="904" spans="1:37" x14ac:dyDescent="0.2">
      <c r="A904" s="117"/>
      <c r="B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  <c r="S904" s="117"/>
      <c r="T904" s="117"/>
      <c r="U904" s="117"/>
      <c r="V904" s="117"/>
      <c r="W904" s="117"/>
      <c r="X904" s="117"/>
      <c r="Y904" s="117"/>
      <c r="Z904" s="117"/>
      <c r="AA904" s="117"/>
      <c r="AB904" s="117"/>
      <c r="AC904" s="117"/>
      <c r="AD904" s="117"/>
      <c r="AE904" s="117"/>
      <c r="AF904" s="117"/>
      <c r="AG904" s="117"/>
      <c r="AH904" s="117"/>
      <c r="AI904" s="117"/>
      <c r="AJ904" s="117"/>
      <c r="AK904" s="117"/>
    </row>
    <row r="905" spans="1:37" x14ac:dyDescent="0.2">
      <c r="A905" s="117"/>
      <c r="B905" s="117"/>
      <c r="C905" s="117"/>
      <c r="D905" s="117"/>
      <c r="E905" s="117"/>
      <c r="F905" s="117"/>
      <c r="G905" s="117"/>
      <c r="H905" s="117"/>
      <c r="I905" s="117"/>
      <c r="J905" s="117"/>
      <c r="K905" s="117"/>
      <c r="L905" s="117"/>
      <c r="M905" s="117"/>
      <c r="N905" s="117"/>
      <c r="O905" s="117"/>
      <c r="P905" s="117"/>
      <c r="Q905" s="117"/>
      <c r="R905" s="117"/>
      <c r="S905" s="117"/>
      <c r="T905" s="117"/>
      <c r="U905" s="117"/>
      <c r="V905" s="117"/>
      <c r="W905" s="117"/>
      <c r="X905" s="117"/>
      <c r="Y905" s="117"/>
      <c r="Z905" s="117"/>
      <c r="AA905" s="117"/>
      <c r="AB905" s="117"/>
      <c r="AC905" s="117"/>
      <c r="AD905" s="117"/>
      <c r="AE905" s="117"/>
      <c r="AF905" s="117"/>
      <c r="AG905" s="117"/>
      <c r="AH905" s="117"/>
      <c r="AI905" s="117"/>
      <c r="AJ905" s="117"/>
      <c r="AK905" s="117"/>
    </row>
    <row r="906" spans="1:37" x14ac:dyDescent="0.2">
      <c r="A906" s="117"/>
      <c r="B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7"/>
      <c r="N906" s="117"/>
      <c r="O906" s="117"/>
      <c r="P906" s="117"/>
      <c r="Q906" s="117"/>
      <c r="R906" s="117"/>
      <c r="S906" s="117"/>
      <c r="T906" s="117"/>
      <c r="U906" s="117"/>
      <c r="V906" s="117"/>
      <c r="W906" s="117"/>
      <c r="X906" s="117"/>
      <c r="Y906" s="117"/>
      <c r="Z906" s="117"/>
      <c r="AA906" s="117"/>
      <c r="AB906" s="117"/>
      <c r="AC906" s="117"/>
      <c r="AD906" s="117"/>
      <c r="AE906" s="117"/>
      <c r="AF906" s="117"/>
      <c r="AG906" s="117"/>
      <c r="AH906" s="117"/>
      <c r="AI906" s="117"/>
      <c r="AJ906" s="117"/>
      <c r="AK906" s="117"/>
    </row>
    <row r="907" spans="1:37" x14ac:dyDescent="0.2">
      <c r="A907" s="117"/>
      <c r="B907" s="117"/>
      <c r="C907" s="117"/>
      <c r="D907" s="117"/>
      <c r="E907" s="117"/>
      <c r="F907" s="117"/>
      <c r="G907" s="117"/>
      <c r="H907" s="117"/>
      <c r="I907" s="117"/>
      <c r="J907" s="117"/>
      <c r="K907" s="117"/>
      <c r="L907" s="117"/>
      <c r="M907" s="117"/>
      <c r="N907" s="117"/>
      <c r="O907" s="117"/>
      <c r="P907" s="117"/>
      <c r="Q907" s="117"/>
      <c r="R907" s="117"/>
      <c r="S907" s="117"/>
      <c r="T907" s="117"/>
      <c r="U907" s="117"/>
      <c r="V907" s="117"/>
      <c r="W907" s="117"/>
      <c r="X907" s="117"/>
      <c r="Y907" s="117"/>
      <c r="Z907" s="117"/>
      <c r="AA907" s="117"/>
      <c r="AB907" s="117"/>
      <c r="AC907" s="117"/>
      <c r="AD907" s="117"/>
      <c r="AE907" s="117"/>
      <c r="AF907" s="117"/>
      <c r="AG907" s="117"/>
      <c r="AH907" s="117"/>
      <c r="AI907" s="117"/>
      <c r="AJ907" s="117"/>
      <c r="AK907" s="117"/>
    </row>
    <row r="908" spans="1:37" x14ac:dyDescent="0.2">
      <c r="A908" s="117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  <c r="S908" s="117"/>
      <c r="T908" s="117"/>
      <c r="U908" s="117"/>
      <c r="V908" s="117"/>
      <c r="W908" s="117"/>
      <c r="X908" s="117"/>
      <c r="Y908" s="117"/>
      <c r="Z908" s="117"/>
      <c r="AA908" s="117"/>
      <c r="AB908" s="117"/>
      <c r="AC908" s="117"/>
      <c r="AD908" s="117"/>
      <c r="AE908" s="117"/>
      <c r="AF908" s="117"/>
      <c r="AG908" s="117"/>
      <c r="AH908" s="117"/>
      <c r="AI908" s="117"/>
      <c r="AJ908" s="117"/>
      <c r="AK908" s="117"/>
    </row>
    <row r="909" spans="1:37" x14ac:dyDescent="0.2">
      <c r="A909" s="117"/>
      <c r="B909" s="117"/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7"/>
      <c r="N909" s="117"/>
      <c r="O909" s="117"/>
      <c r="P909" s="117"/>
      <c r="Q909" s="117"/>
      <c r="R909" s="117"/>
      <c r="S909" s="117"/>
      <c r="T909" s="117"/>
      <c r="U909" s="117"/>
      <c r="V909" s="117"/>
      <c r="W909" s="117"/>
      <c r="X909" s="117"/>
      <c r="Y909" s="117"/>
      <c r="Z909" s="117"/>
      <c r="AA909" s="117"/>
      <c r="AB909" s="117"/>
      <c r="AC909" s="117"/>
      <c r="AD909" s="117"/>
      <c r="AE909" s="117"/>
      <c r="AF909" s="117"/>
      <c r="AG909" s="117"/>
      <c r="AH909" s="117"/>
      <c r="AI909" s="117"/>
      <c r="AJ909" s="117"/>
      <c r="AK909" s="117"/>
    </row>
    <row r="910" spans="1:37" x14ac:dyDescent="0.2">
      <c r="A910" s="117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7"/>
      <c r="N910" s="117"/>
      <c r="O910" s="117"/>
      <c r="P910" s="117"/>
      <c r="Q910" s="117"/>
      <c r="R910" s="117"/>
      <c r="S910" s="117"/>
      <c r="T910" s="117"/>
      <c r="U910" s="117"/>
      <c r="V910" s="117"/>
      <c r="W910" s="117"/>
      <c r="X910" s="117"/>
      <c r="Y910" s="117"/>
      <c r="Z910" s="117"/>
      <c r="AA910" s="117"/>
      <c r="AB910" s="117"/>
      <c r="AC910" s="117"/>
      <c r="AD910" s="117"/>
      <c r="AE910" s="117"/>
      <c r="AF910" s="117"/>
      <c r="AG910" s="117"/>
      <c r="AH910" s="117"/>
      <c r="AI910" s="117"/>
      <c r="AJ910" s="117"/>
      <c r="AK910" s="117"/>
    </row>
    <row r="911" spans="1:37" x14ac:dyDescent="0.2">
      <c r="A911" s="117"/>
      <c r="B911" s="117"/>
      <c r="C911" s="117"/>
      <c r="D911" s="117"/>
      <c r="E911" s="117"/>
      <c r="F911" s="117"/>
      <c r="G911" s="117"/>
      <c r="H911" s="117"/>
      <c r="I911" s="117"/>
      <c r="J911" s="117"/>
      <c r="K911" s="117"/>
      <c r="L911" s="117"/>
      <c r="M911" s="117"/>
      <c r="N911" s="117"/>
      <c r="O911" s="117"/>
      <c r="P911" s="117"/>
      <c r="Q911" s="117"/>
      <c r="R911" s="117"/>
      <c r="S911" s="117"/>
      <c r="T911" s="117"/>
      <c r="U911" s="117"/>
      <c r="V911" s="117"/>
      <c r="W911" s="117"/>
      <c r="X911" s="117"/>
      <c r="Y911" s="117"/>
      <c r="Z911" s="117"/>
      <c r="AA911" s="117"/>
      <c r="AB911" s="117"/>
      <c r="AC911" s="117"/>
      <c r="AD911" s="117"/>
      <c r="AE911" s="117"/>
      <c r="AF911" s="117"/>
      <c r="AG911" s="117"/>
      <c r="AH911" s="117"/>
      <c r="AI911" s="117"/>
      <c r="AJ911" s="117"/>
      <c r="AK911" s="117"/>
    </row>
    <row r="912" spans="1:37" x14ac:dyDescent="0.2">
      <c r="A912" s="117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  <c r="S912" s="117"/>
      <c r="T912" s="117"/>
      <c r="U912" s="117"/>
      <c r="V912" s="117"/>
      <c r="W912" s="117"/>
      <c r="X912" s="117"/>
      <c r="Y912" s="117"/>
      <c r="Z912" s="117"/>
      <c r="AA912" s="117"/>
      <c r="AB912" s="117"/>
      <c r="AC912" s="117"/>
      <c r="AD912" s="117"/>
      <c r="AE912" s="117"/>
      <c r="AF912" s="117"/>
      <c r="AG912" s="117"/>
      <c r="AH912" s="117"/>
      <c r="AI912" s="117"/>
      <c r="AJ912" s="117"/>
      <c r="AK912" s="117"/>
    </row>
    <row r="913" spans="1:37" x14ac:dyDescent="0.2">
      <c r="A913" s="117"/>
      <c r="B913" s="117"/>
      <c r="C913" s="117"/>
      <c r="D913" s="117"/>
      <c r="E913" s="117"/>
      <c r="F913" s="117"/>
      <c r="G913" s="117"/>
      <c r="H913" s="117"/>
      <c r="I913" s="117"/>
      <c r="J913" s="117"/>
      <c r="K913" s="117"/>
      <c r="L913" s="117"/>
      <c r="M913" s="117"/>
      <c r="N913" s="117"/>
      <c r="O913" s="117"/>
      <c r="P913" s="117"/>
      <c r="Q913" s="117"/>
      <c r="R913" s="117"/>
      <c r="S913" s="117"/>
      <c r="T913" s="117"/>
      <c r="U913" s="117"/>
      <c r="V913" s="117"/>
      <c r="W913" s="117"/>
      <c r="X913" s="117"/>
      <c r="Y913" s="117"/>
      <c r="Z913" s="117"/>
      <c r="AA913" s="117"/>
      <c r="AB913" s="117"/>
      <c r="AC913" s="117"/>
      <c r="AD913" s="117"/>
      <c r="AE913" s="117"/>
      <c r="AF913" s="117"/>
      <c r="AG913" s="117"/>
      <c r="AH913" s="117"/>
      <c r="AI913" s="117"/>
      <c r="AJ913" s="117"/>
      <c r="AK913" s="117"/>
    </row>
    <row r="914" spans="1:37" x14ac:dyDescent="0.2">
      <c r="A914" s="117"/>
      <c r="B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7"/>
      <c r="N914" s="117"/>
      <c r="O914" s="117"/>
      <c r="P914" s="117"/>
      <c r="Q914" s="117"/>
      <c r="R914" s="117"/>
      <c r="S914" s="117"/>
      <c r="T914" s="117"/>
      <c r="U914" s="117"/>
      <c r="V914" s="117"/>
      <c r="W914" s="117"/>
      <c r="X914" s="117"/>
      <c r="Y914" s="117"/>
      <c r="Z914" s="117"/>
      <c r="AA914" s="117"/>
      <c r="AB914" s="117"/>
      <c r="AC914" s="117"/>
      <c r="AD914" s="117"/>
      <c r="AE914" s="117"/>
      <c r="AF914" s="117"/>
      <c r="AG914" s="117"/>
      <c r="AH914" s="117"/>
      <c r="AI914" s="117"/>
      <c r="AJ914" s="117"/>
      <c r="AK914" s="117"/>
    </row>
    <row r="915" spans="1:37" x14ac:dyDescent="0.2">
      <c r="A915" s="117"/>
      <c r="B915" s="117"/>
      <c r="C915" s="117"/>
      <c r="D915" s="117"/>
      <c r="E915" s="117"/>
      <c r="F915" s="117"/>
      <c r="G915" s="117"/>
      <c r="H915" s="117"/>
      <c r="I915" s="117"/>
      <c r="J915" s="117"/>
      <c r="K915" s="117"/>
      <c r="L915" s="117"/>
      <c r="M915" s="117"/>
      <c r="N915" s="117"/>
      <c r="O915" s="117"/>
      <c r="P915" s="117"/>
      <c r="Q915" s="117"/>
      <c r="R915" s="117"/>
      <c r="S915" s="117"/>
      <c r="T915" s="117"/>
      <c r="U915" s="117"/>
      <c r="V915" s="117"/>
      <c r="W915" s="117"/>
      <c r="X915" s="117"/>
      <c r="Y915" s="117"/>
      <c r="Z915" s="117"/>
      <c r="AA915" s="117"/>
      <c r="AB915" s="117"/>
      <c r="AC915" s="117"/>
      <c r="AD915" s="117"/>
      <c r="AE915" s="117"/>
      <c r="AF915" s="117"/>
      <c r="AG915" s="117"/>
      <c r="AH915" s="117"/>
      <c r="AI915" s="117"/>
      <c r="AJ915" s="117"/>
      <c r="AK915" s="117"/>
    </row>
    <row r="916" spans="1:37" x14ac:dyDescent="0.2">
      <c r="A916" s="117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7"/>
      <c r="N916" s="117"/>
      <c r="O916" s="117"/>
      <c r="P916" s="117"/>
      <c r="Q916" s="117"/>
      <c r="R916" s="117"/>
      <c r="S916" s="117"/>
      <c r="T916" s="117"/>
      <c r="U916" s="117"/>
      <c r="V916" s="117"/>
      <c r="W916" s="117"/>
      <c r="X916" s="117"/>
      <c r="Y916" s="117"/>
      <c r="Z916" s="117"/>
      <c r="AA916" s="117"/>
      <c r="AB916" s="117"/>
      <c r="AC916" s="117"/>
      <c r="AD916" s="117"/>
      <c r="AE916" s="117"/>
      <c r="AF916" s="117"/>
      <c r="AG916" s="117"/>
      <c r="AH916" s="117"/>
      <c r="AI916" s="117"/>
      <c r="AJ916" s="117"/>
      <c r="AK916" s="117"/>
    </row>
    <row r="917" spans="1:37" x14ac:dyDescent="0.2">
      <c r="A917" s="117"/>
      <c r="B917" s="117"/>
      <c r="C917" s="117"/>
      <c r="D917" s="117"/>
      <c r="E917" s="117"/>
      <c r="F917" s="117"/>
      <c r="G917" s="117"/>
      <c r="H917" s="117"/>
      <c r="I917" s="117"/>
      <c r="J917" s="117"/>
      <c r="K917" s="117"/>
      <c r="L917" s="117"/>
      <c r="M917" s="117"/>
      <c r="N917" s="117"/>
      <c r="O917" s="117"/>
      <c r="P917" s="117"/>
      <c r="Q917" s="117"/>
      <c r="R917" s="117"/>
      <c r="S917" s="117"/>
      <c r="T917" s="117"/>
      <c r="U917" s="117"/>
      <c r="V917" s="117"/>
      <c r="W917" s="117"/>
      <c r="X917" s="117"/>
      <c r="Y917" s="117"/>
      <c r="Z917" s="117"/>
      <c r="AA917" s="117"/>
      <c r="AB917" s="117"/>
      <c r="AC917" s="117"/>
      <c r="AD917" s="117"/>
      <c r="AE917" s="117"/>
      <c r="AF917" s="117"/>
      <c r="AG917" s="117"/>
      <c r="AH917" s="117"/>
      <c r="AI917" s="117"/>
      <c r="AJ917" s="117"/>
      <c r="AK917" s="117"/>
    </row>
    <row r="918" spans="1:37" x14ac:dyDescent="0.2">
      <c r="A918" s="117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7"/>
      <c r="N918" s="117"/>
      <c r="O918" s="117"/>
      <c r="P918" s="117"/>
      <c r="Q918" s="117"/>
      <c r="R918" s="117"/>
      <c r="S918" s="117"/>
      <c r="T918" s="117"/>
      <c r="U918" s="117"/>
      <c r="V918" s="117"/>
      <c r="W918" s="117"/>
      <c r="X918" s="117"/>
      <c r="Y918" s="117"/>
      <c r="Z918" s="117"/>
      <c r="AA918" s="117"/>
      <c r="AB918" s="117"/>
      <c r="AC918" s="117"/>
      <c r="AD918" s="117"/>
      <c r="AE918" s="117"/>
      <c r="AF918" s="117"/>
      <c r="AG918" s="117"/>
      <c r="AH918" s="117"/>
      <c r="AI918" s="117"/>
      <c r="AJ918" s="117"/>
      <c r="AK918" s="117"/>
    </row>
    <row r="919" spans="1:37" x14ac:dyDescent="0.2">
      <c r="A919" s="117"/>
      <c r="B919" s="117"/>
      <c r="C919" s="117"/>
      <c r="D919" s="117"/>
      <c r="E919" s="117"/>
      <c r="F919" s="117"/>
      <c r="G919" s="117"/>
      <c r="H919" s="117"/>
      <c r="I919" s="117"/>
      <c r="J919" s="117"/>
      <c r="K919" s="117"/>
      <c r="L919" s="117"/>
      <c r="M919" s="117"/>
      <c r="N919" s="117"/>
      <c r="O919" s="117"/>
      <c r="P919" s="117"/>
      <c r="Q919" s="117"/>
      <c r="R919" s="117"/>
      <c r="S919" s="117"/>
      <c r="T919" s="117"/>
      <c r="U919" s="117"/>
      <c r="V919" s="117"/>
      <c r="W919" s="117"/>
      <c r="X919" s="117"/>
      <c r="Y919" s="117"/>
      <c r="Z919" s="117"/>
      <c r="AA919" s="117"/>
      <c r="AB919" s="117"/>
      <c r="AC919" s="117"/>
      <c r="AD919" s="117"/>
      <c r="AE919" s="117"/>
      <c r="AF919" s="117"/>
      <c r="AG919" s="117"/>
      <c r="AH919" s="117"/>
      <c r="AI919" s="117"/>
      <c r="AJ919" s="117"/>
      <c r="AK919" s="117"/>
    </row>
    <row r="920" spans="1:37" x14ac:dyDescent="0.2">
      <c r="A920" s="117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7"/>
      <c r="N920" s="117"/>
      <c r="O920" s="117"/>
      <c r="P920" s="117"/>
      <c r="Q920" s="117"/>
      <c r="R920" s="117"/>
      <c r="S920" s="117"/>
      <c r="T920" s="117"/>
      <c r="U920" s="117"/>
      <c r="V920" s="117"/>
      <c r="W920" s="117"/>
      <c r="X920" s="117"/>
      <c r="Y920" s="117"/>
      <c r="Z920" s="117"/>
      <c r="AA920" s="117"/>
      <c r="AB920" s="117"/>
      <c r="AC920" s="117"/>
      <c r="AD920" s="117"/>
      <c r="AE920" s="117"/>
      <c r="AF920" s="117"/>
      <c r="AG920" s="117"/>
      <c r="AH920" s="117"/>
      <c r="AI920" s="117"/>
      <c r="AJ920" s="117"/>
      <c r="AK920" s="117"/>
    </row>
    <row r="921" spans="1:37" x14ac:dyDescent="0.2">
      <c r="A921" s="117"/>
      <c r="B921" s="117"/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7"/>
      <c r="N921" s="117"/>
      <c r="O921" s="117"/>
      <c r="P921" s="117"/>
      <c r="Q921" s="117"/>
      <c r="R921" s="117"/>
      <c r="S921" s="117"/>
      <c r="T921" s="117"/>
      <c r="U921" s="117"/>
      <c r="V921" s="117"/>
      <c r="W921" s="117"/>
      <c r="X921" s="117"/>
      <c r="Y921" s="117"/>
      <c r="Z921" s="117"/>
      <c r="AA921" s="117"/>
      <c r="AB921" s="117"/>
      <c r="AC921" s="117"/>
      <c r="AD921" s="117"/>
      <c r="AE921" s="117"/>
      <c r="AF921" s="117"/>
      <c r="AG921" s="117"/>
      <c r="AH921" s="117"/>
      <c r="AI921" s="117"/>
      <c r="AJ921" s="117"/>
      <c r="AK921" s="117"/>
    </row>
    <row r="922" spans="1:37" x14ac:dyDescent="0.2">
      <c r="A922" s="117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7"/>
      <c r="N922" s="117"/>
      <c r="O922" s="117"/>
      <c r="P922" s="117"/>
      <c r="Q922" s="117"/>
      <c r="R922" s="117"/>
      <c r="S922" s="117"/>
      <c r="T922" s="117"/>
      <c r="U922" s="117"/>
      <c r="V922" s="117"/>
      <c r="W922" s="117"/>
      <c r="X922" s="117"/>
      <c r="Y922" s="117"/>
      <c r="Z922" s="117"/>
      <c r="AA922" s="117"/>
      <c r="AB922" s="117"/>
      <c r="AC922" s="117"/>
      <c r="AD922" s="117"/>
      <c r="AE922" s="117"/>
      <c r="AF922" s="117"/>
      <c r="AG922" s="117"/>
      <c r="AH922" s="117"/>
      <c r="AI922" s="117"/>
      <c r="AJ922" s="117"/>
      <c r="AK922" s="117"/>
    </row>
    <row r="923" spans="1:37" x14ac:dyDescent="0.2">
      <c r="A923" s="117"/>
      <c r="B923" s="117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7"/>
      <c r="N923" s="117"/>
      <c r="O923" s="117"/>
      <c r="P923" s="117"/>
      <c r="Q923" s="117"/>
      <c r="R923" s="117"/>
      <c r="S923" s="117"/>
      <c r="T923" s="117"/>
      <c r="U923" s="117"/>
      <c r="V923" s="117"/>
      <c r="W923" s="117"/>
      <c r="X923" s="117"/>
      <c r="Y923" s="117"/>
      <c r="Z923" s="117"/>
      <c r="AA923" s="117"/>
      <c r="AB923" s="117"/>
      <c r="AC923" s="117"/>
      <c r="AD923" s="117"/>
      <c r="AE923" s="117"/>
      <c r="AF923" s="117"/>
      <c r="AG923" s="117"/>
      <c r="AH923" s="117"/>
      <c r="AI923" s="117"/>
      <c r="AJ923" s="117"/>
      <c r="AK923" s="117"/>
    </row>
    <row r="924" spans="1:37" x14ac:dyDescent="0.2">
      <c r="A924" s="117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  <c r="S924" s="117"/>
      <c r="T924" s="117"/>
      <c r="U924" s="117"/>
      <c r="V924" s="117"/>
      <c r="W924" s="117"/>
      <c r="X924" s="117"/>
      <c r="Y924" s="117"/>
      <c r="Z924" s="117"/>
      <c r="AA924" s="117"/>
      <c r="AB924" s="117"/>
      <c r="AC924" s="117"/>
      <c r="AD924" s="117"/>
      <c r="AE924" s="117"/>
      <c r="AF924" s="117"/>
      <c r="AG924" s="117"/>
      <c r="AH924" s="117"/>
      <c r="AI924" s="117"/>
      <c r="AJ924" s="117"/>
      <c r="AK924" s="117"/>
    </row>
    <row r="925" spans="1:37" x14ac:dyDescent="0.2">
      <c r="A925" s="117"/>
      <c r="B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  <c r="S925" s="117"/>
      <c r="T925" s="117"/>
      <c r="U925" s="117"/>
      <c r="V925" s="117"/>
      <c r="W925" s="117"/>
      <c r="X925" s="117"/>
      <c r="Y925" s="117"/>
      <c r="Z925" s="117"/>
      <c r="AA925" s="117"/>
      <c r="AB925" s="117"/>
      <c r="AC925" s="117"/>
      <c r="AD925" s="117"/>
      <c r="AE925" s="117"/>
      <c r="AF925" s="117"/>
      <c r="AG925" s="117"/>
      <c r="AH925" s="117"/>
      <c r="AI925" s="117"/>
      <c r="AJ925" s="117"/>
      <c r="AK925" s="117"/>
    </row>
    <row r="926" spans="1:37" x14ac:dyDescent="0.2">
      <c r="A926" s="117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  <c r="S926" s="117"/>
      <c r="T926" s="117"/>
      <c r="U926" s="117"/>
      <c r="V926" s="117"/>
      <c r="W926" s="117"/>
      <c r="X926" s="117"/>
      <c r="Y926" s="117"/>
      <c r="Z926" s="117"/>
      <c r="AA926" s="117"/>
      <c r="AB926" s="117"/>
      <c r="AC926" s="117"/>
      <c r="AD926" s="117"/>
      <c r="AE926" s="117"/>
      <c r="AF926" s="117"/>
      <c r="AG926" s="117"/>
      <c r="AH926" s="117"/>
      <c r="AI926" s="117"/>
      <c r="AJ926" s="117"/>
      <c r="AK926" s="117"/>
    </row>
    <row r="927" spans="1:37" x14ac:dyDescent="0.2">
      <c r="A927" s="117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7"/>
      <c r="N927" s="117"/>
      <c r="O927" s="117"/>
      <c r="P927" s="117"/>
      <c r="Q927" s="117"/>
      <c r="R927" s="117"/>
      <c r="S927" s="117"/>
      <c r="T927" s="117"/>
      <c r="U927" s="117"/>
      <c r="V927" s="117"/>
      <c r="W927" s="117"/>
      <c r="X927" s="117"/>
      <c r="Y927" s="117"/>
      <c r="Z927" s="117"/>
      <c r="AA927" s="117"/>
      <c r="AB927" s="117"/>
      <c r="AC927" s="117"/>
      <c r="AD927" s="117"/>
      <c r="AE927" s="117"/>
      <c r="AF927" s="117"/>
      <c r="AG927" s="117"/>
      <c r="AH927" s="117"/>
      <c r="AI927" s="117"/>
      <c r="AJ927" s="117"/>
      <c r="AK927" s="117"/>
    </row>
    <row r="928" spans="1:37" x14ac:dyDescent="0.2">
      <c r="A928" s="117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  <c r="S928" s="117"/>
      <c r="T928" s="117"/>
      <c r="U928" s="117"/>
      <c r="V928" s="117"/>
      <c r="W928" s="117"/>
      <c r="X928" s="117"/>
      <c r="Y928" s="117"/>
      <c r="Z928" s="117"/>
      <c r="AA928" s="117"/>
      <c r="AB928" s="117"/>
      <c r="AC928" s="117"/>
      <c r="AD928" s="117"/>
      <c r="AE928" s="117"/>
      <c r="AF928" s="117"/>
      <c r="AG928" s="117"/>
      <c r="AH928" s="117"/>
      <c r="AI928" s="117"/>
      <c r="AJ928" s="117"/>
      <c r="AK928" s="117"/>
    </row>
    <row r="929" spans="1:37" x14ac:dyDescent="0.2">
      <c r="A929" s="117"/>
      <c r="B929" s="117"/>
      <c r="C929" s="117"/>
      <c r="D929" s="117"/>
      <c r="E929" s="117"/>
      <c r="F929" s="117"/>
      <c r="G929" s="117"/>
      <c r="H929" s="117"/>
      <c r="I929" s="117"/>
      <c r="J929" s="117"/>
      <c r="K929" s="117"/>
      <c r="L929" s="117"/>
      <c r="M929" s="117"/>
      <c r="N929" s="117"/>
      <c r="O929" s="117"/>
      <c r="P929" s="117"/>
      <c r="Q929" s="117"/>
      <c r="R929" s="117"/>
      <c r="S929" s="117"/>
      <c r="T929" s="117"/>
      <c r="U929" s="117"/>
      <c r="V929" s="117"/>
      <c r="W929" s="117"/>
      <c r="X929" s="117"/>
      <c r="Y929" s="117"/>
      <c r="Z929" s="117"/>
      <c r="AA929" s="117"/>
      <c r="AB929" s="117"/>
      <c r="AC929" s="117"/>
      <c r="AD929" s="117"/>
      <c r="AE929" s="117"/>
      <c r="AF929" s="117"/>
      <c r="AG929" s="117"/>
      <c r="AH929" s="117"/>
      <c r="AI929" s="117"/>
      <c r="AJ929" s="117"/>
      <c r="AK929" s="117"/>
    </row>
    <row r="930" spans="1:37" x14ac:dyDescent="0.2">
      <c r="A930" s="117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7"/>
      <c r="N930" s="117"/>
      <c r="O930" s="117"/>
      <c r="P930" s="117"/>
      <c r="Q930" s="117"/>
      <c r="R930" s="117"/>
      <c r="S930" s="117"/>
      <c r="T930" s="117"/>
      <c r="U930" s="117"/>
      <c r="V930" s="117"/>
      <c r="W930" s="117"/>
      <c r="X930" s="117"/>
      <c r="Y930" s="117"/>
      <c r="Z930" s="117"/>
      <c r="AA930" s="117"/>
      <c r="AB930" s="117"/>
      <c r="AC930" s="117"/>
      <c r="AD930" s="117"/>
      <c r="AE930" s="117"/>
      <c r="AF930" s="117"/>
      <c r="AG930" s="117"/>
      <c r="AH930" s="117"/>
      <c r="AI930" s="117"/>
      <c r="AJ930" s="117"/>
      <c r="AK930" s="117"/>
    </row>
    <row r="931" spans="1:37" x14ac:dyDescent="0.2">
      <c r="A931" s="117"/>
      <c r="B931" s="117"/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117"/>
      <c r="N931" s="117"/>
      <c r="O931" s="117"/>
      <c r="P931" s="117"/>
      <c r="Q931" s="117"/>
      <c r="R931" s="117"/>
      <c r="S931" s="117"/>
      <c r="T931" s="117"/>
      <c r="U931" s="117"/>
      <c r="V931" s="117"/>
      <c r="W931" s="117"/>
      <c r="X931" s="117"/>
      <c r="Y931" s="117"/>
      <c r="Z931" s="117"/>
      <c r="AA931" s="117"/>
      <c r="AB931" s="117"/>
      <c r="AC931" s="117"/>
      <c r="AD931" s="117"/>
      <c r="AE931" s="117"/>
      <c r="AF931" s="117"/>
      <c r="AG931" s="117"/>
      <c r="AH931" s="117"/>
      <c r="AI931" s="117"/>
      <c r="AJ931" s="117"/>
      <c r="AK931" s="117"/>
    </row>
    <row r="932" spans="1:37" x14ac:dyDescent="0.2">
      <c r="A932" s="117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7"/>
      <c r="N932" s="117"/>
      <c r="O932" s="117"/>
      <c r="P932" s="117"/>
      <c r="Q932" s="117"/>
      <c r="R932" s="117"/>
      <c r="S932" s="117"/>
      <c r="T932" s="117"/>
      <c r="U932" s="117"/>
      <c r="V932" s="117"/>
      <c r="W932" s="117"/>
      <c r="X932" s="117"/>
      <c r="Y932" s="117"/>
      <c r="Z932" s="117"/>
      <c r="AA932" s="117"/>
      <c r="AB932" s="117"/>
      <c r="AC932" s="117"/>
      <c r="AD932" s="117"/>
      <c r="AE932" s="117"/>
      <c r="AF932" s="117"/>
      <c r="AG932" s="117"/>
      <c r="AH932" s="117"/>
      <c r="AI932" s="117"/>
      <c r="AJ932" s="117"/>
      <c r="AK932" s="117"/>
    </row>
    <row r="933" spans="1:37" x14ac:dyDescent="0.2">
      <c r="A933" s="117"/>
      <c r="B933" s="117"/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7"/>
      <c r="N933" s="117"/>
      <c r="O933" s="117"/>
      <c r="P933" s="117"/>
      <c r="Q933" s="117"/>
      <c r="R933" s="117"/>
      <c r="S933" s="117"/>
      <c r="T933" s="117"/>
      <c r="U933" s="117"/>
      <c r="V933" s="117"/>
      <c r="W933" s="117"/>
      <c r="X933" s="117"/>
      <c r="Y933" s="117"/>
      <c r="Z933" s="117"/>
      <c r="AA933" s="117"/>
      <c r="AB933" s="117"/>
      <c r="AC933" s="117"/>
      <c r="AD933" s="117"/>
      <c r="AE933" s="117"/>
      <c r="AF933" s="117"/>
      <c r="AG933" s="117"/>
      <c r="AH933" s="117"/>
      <c r="AI933" s="117"/>
      <c r="AJ933" s="117"/>
      <c r="AK933" s="117"/>
    </row>
    <row r="934" spans="1:37" x14ac:dyDescent="0.2">
      <c r="A934" s="117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7"/>
      <c r="N934" s="117"/>
      <c r="O934" s="117"/>
      <c r="P934" s="117"/>
      <c r="Q934" s="117"/>
      <c r="R934" s="117"/>
      <c r="S934" s="117"/>
      <c r="T934" s="117"/>
      <c r="U934" s="117"/>
      <c r="V934" s="117"/>
      <c r="W934" s="117"/>
      <c r="X934" s="117"/>
      <c r="Y934" s="117"/>
      <c r="Z934" s="117"/>
      <c r="AA934" s="117"/>
      <c r="AB934" s="117"/>
      <c r="AC934" s="117"/>
      <c r="AD934" s="117"/>
      <c r="AE934" s="117"/>
      <c r="AF934" s="117"/>
      <c r="AG934" s="117"/>
      <c r="AH934" s="117"/>
      <c r="AI934" s="117"/>
      <c r="AJ934" s="117"/>
      <c r="AK934" s="117"/>
    </row>
    <row r="935" spans="1:37" x14ac:dyDescent="0.2">
      <c r="A935" s="117"/>
      <c r="B935" s="117"/>
      <c r="C935" s="117"/>
      <c r="D935" s="117"/>
      <c r="E935" s="117"/>
      <c r="F935" s="117"/>
      <c r="G935" s="117"/>
      <c r="H935" s="117"/>
      <c r="I935" s="117"/>
      <c r="J935" s="117"/>
      <c r="K935" s="117"/>
      <c r="L935" s="117"/>
      <c r="M935" s="117"/>
      <c r="N935" s="117"/>
      <c r="O935" s="117"/>
      <c r="P935" s="117"/>
      <c r="Q935" s="117"/>
      <c r="R935" s="117"/>
      <c r="S935" s="117"/>
      <c r="T935" s="117"/>
      <c r="U935" s="117"/>
      <c r="V935" s="117"/>
      <c r="W935" s="117"/>
      <c r="X935" s="117"/>
      <c r="Y935" s="117"/>
      <c r="Z935" s="117"/>
      <c r="AA935" s="117"/>
      <c r="AB935" s="117"/>
      <c r="AC935" s="117"/>
      <c r="AD935" s="117"/>
      <c r="AE935" s="117"/>
      <c r="AF935" s="117"/>
      <c r="AG935" s="117"/>
      <c r="AH935" s="117"/>
      <c r="AI935" s="117"/>
      <c r="AJ935" s="117"/>
      <c r="AK935" s="117"/>
    </row>
    <row r="936" spans="1:37" x14ac:dyDescent="0.2">
      <c r="A936" s="117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  <c r="S936" s="117"/>
      <c r="T936" s="117"/>
      <c r="U936" s="117"/>
      <c r="V936" s="117"/>
      <c r="W936" s="117"/>
      <c r="X936" s="117"/>
      <c r="Y936" s="117"/>
      <c r="Z936" s="117"/>
      <c r="AA936" s="117"/>
      <c r="AB936" s="117"/>
      <c r="AC936" s="117"/>
      <c r="AD936" s="117"/>
      <c r="AE936" s="117"/>
      <c r="AF936" s="117"/>
      <c r="AG936" s="117"/>
      <c r="AH936" s="117"/>
      <c r="AI936" s="117"/>
      <c r="AJ936" s="117"/>
      <c r="AK936" s="117"/>
    </row>
    <row r="937" spans="1:37" x14ac:dyDescent="0.2">
      <c r="A937" s="117"/>
      <c r="B937" s="117"/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7"/>
      <c r="N937" s="117"/>
      <c r="O937" s="117"/>
      <c r="P937" s="117"/>
      <c r="Q937" s="117"/>
      <c r="R937" s="117"/>
      <c r="S937" s="117"/>
      <c r="T937" s="117"/>
      <c r="U937" s="117"/>
      <c r="V937" s="117"/>
      <c r="W937" s="117"/>
      <c r="X937" s="117"/>
      <c r="Y937" s="117"/>
      <c r="Z937" s="117"/>
      <c r="AA937" s="117"/>
      <c r="AB937" s="117"/>
      <c r="AC937" s="117"/>
      <c r="AD937" s="117"/>
      <c r="AE937" s="117"/>
      <c r="AF937" s="117"/>
      <c r="AG937" s="117"/>
      <c r="AH937" s="117"/>
      <c r="AI937" s="117"/>
      <c r="AJ937" s="117"/>
      <c r="AK937" s="117"/>
    </row>
    <row r="938" spans="1:37" x14ac:dyDescent="0.2">
      <c r="A938" s="117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7"/>
      <c r="N938" s="117"/>
      <c r="O938" s="117"/>
      <c r="P938" s="117"/>
      <c r="Q938" s="117"/>
      <c r="R938" s="117"/>
      <c r="S938" s="117"/>
      <c r="T938" s="117"/>
      <c r="U938" s="117"/>
      <c r="V938" s="117"/>
      <c r="W938" s="117"/>
      <c r="X938" s="117"/>
      <c r="Y938" s="117"/>
      <c r="Z938" s="117"/>
      <c r="AA938" s="117"/>
      <c r="AB938" s="117"/>
      <c r="AC938" s="117"/>
      <c r="AD938" s="117"/>
      <c r="AE938" s="117"/>
      <c r="AF938" s="117"/>
      <c r="AG938" s="117"/>
      <c r="AH938" s="117"/>
      <c r="AI938" s="117"/>
      <c r="AJ938" s="117"/>
      <c r="AK938" s="117"/>
    </row>
    <row r="939" spans="1:37" x14ac:dyDescent="0.2">
      <c r="A939" s="117"/>
      <c r="B939" s="117"/>
      <c r="C939" s="117"/>
      <c r="D939" s="117"/>
      <c r="E939" s="117"/>
      <c r="F939" s="117"/>
      <c r="G939" s="117"/>
      <c r="H939" s="117"/>
      <c r="I939" s="117"/>
      <c r="J939" s="117"/>
      <c r="K939" s="117"/>
      <c r="L939" s="117"/>
      <c r="M939" s="117"/>
      <c r="N939" s="117"/>
      <c r="O939" s="117"/>
      <c r="P939" s="117"/>
      <c r="Q939" s="117"/>
      <c r="R939" s="117"/>
      <c r="S939" s="117"/>
      <c r="T939" s="117"/>
      <c r="U939" s="117"/>
      <c r="V939" s="117"/>
      <c r="W939" s="117"/>
      <c r="X939" s="117"/>
      <c r="Y939" s="117"/>
      <c r="Z939" s="117"/>
      <c r="AA939" s="117"/>
      <c r="AB939" s="117"/>
      <c r="AC939" s="117"/>
      <c r="AD939" s="117"/>
      <c r="AE939" s="117"/>
      <c r="AF939" s="117"/>
      <c r="AG939" s="117"/>
      <c r="AH939" s="117"/>
      <c r="AI939" s="117"/>
      <c r="AJ939" s="117"/>
      <c r="AK939" s="117"/>
    </row>
    <row r="940" spans="1:37" x14ac:dyDescent="0.2">
      <c r="A940" s="117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7"/>
      <c r="N940" s="117"/>
      <c r="O940" s="117"/>
      <c r="P940" s="117"/>
      <c r="Q940" s="117"/>
      <c r="R940" s="117"/>
      <c r="S940" s="117"/>
      <c r="T940" s="117"/>
      <c r="U940" s="117"/>
      <c r="V940" s="117"/>
      <c r="W940" s="117"/>
      <c r="X940" s="117"/>
      <c r="Y940" s="117"/>
      <c r="Z940" s="117"/>
      <c r="AA940" s="117"/>
      <c r="AB940" s="117"/>
      <c r="AC940" s="117"/>
      <c r="AD940" s="117"/>
      <c r="AE940" s="117"/>
      <c r="AF940" s="117"/>
      <c r="AG940" s="117"/>
      <c r="AH940" s="117"/>
      <c r="AI940" s="117"/>
      <c r="AJ940" s="117"/>
      <c r="AK940" s="117"/>
    </row>
    <row r="941" spans="1:37" x14ac:dyDescent="0.2">
      <c r="A941" s="117"/>
      <c r="B941" s="117"/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7"/>
      <c r="N941" s="117"/>
      <c r="O941" s="117"/>
      <c r="P941" s="117"/>
      <c r="Q941" s="117"/>
      <c r="R941" s="117"/>
      <c r="S941" s="117"/>
      <c r="T941" s="117"/>
      <c r="U941" s="117"/>
      <c r="V941" s="117"/>
      <c r="W941" s="117"/>
      <c r="X941" s="117"/>
      <c r="Y941" s="117"/>
      <c r="Z941" s="117"/>
      <c r="AA941" s="117"/>
      <c r="AB941" s="117"/>
      <c r="AC941" s="117"/>
      <c r="AD941" s="117"/>
      <c r="AE941" s="117"/>
      <c r="AF941" s="117"/>
      <c r="AG941" s="117"/>
      <c r="AH941" s="117"/>
      <c r="AI941" s="117"/>
      <c r="AJ941" s="117"/>
      <c r="AK941" s="117"/>
    </row>
    <row r="942" spans="1:37" x14ac:dyDescent="0.2">
      <c r="A942" s="117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T942" s="117"/>
      <c r="U942" s="117"/>
      <c r="V942" s="117"/>
      <c r="W942" s="117"/>
      <c r="X942" s="117"/>
      <c r="Y942" s="117"/>
      <c r="Z942" s="117"/>
      <c r="AA942" s="117"/>
      <c r="AB942" s="117"/>
      <c r="AC942" s="117"/>
      <c r="AD942" s="117"/>
      <c r="AE942" s="117"/>
      <c r="AF942" s="117"/>
      <c r="AG942" s="117"/>
      <c r="AH942" s="117"/>
      <c r="AI942" s="117"/>
      <c r="AJ942" s="117"/>
      <c r="AK942" s="117"/>
    </row>
    <row r="943" spans="1:37" x14ac:dyDescent="0.2">
      <c r="A943" s="117"/>
      <c r="B943" s="117"/>
      <c r="C943" s="117"/>
      <c r="D943" s="117"/>
      <c r="E943" s="117"/>
      <c r="F943" s="117"/>
      <c r="G943" s="117"/>
      <c r="H943" s="117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  <c r="S943" s="117"/>
      <c r="T943" s="117"/>
      <c r="U943" s="117"/>
      <c r="V943" s="117"/>
      <c r="W943" s="117"/>
      <c r="X943" s="117"/>
      <c r="Y943" s="117"/>
      <c r="Z943" s="117"/>
      <c r="AA943" s="117"/>
      <c r="AB943" s="117"/>
      <c r="AC943" s="117"/>
      <c r="AD943" s="117"/>
      <c r="AE943" s="117"/>
      <c r="AF943" s="117"/>
      <c r="AG943" s="117"/>
      <c r="AH943" s="117"/>
      <c r="AI943" s="117"/>
      <c r="AJ943" s="117"/>
      <c r="AK943" s="117"/>
    </row>
    <row r="944" spans="1:37" x14ac:dyDescent="0.2">
      <c r="A944" s="117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7"/>
      <c r="N944" s="117"/>
      <c r="O944" s="117"/>
      <c r="P944" s="117"/>
      <c r="Q944" s="117"/>
      <c r="R944" s="117"/>
      <c r="S944" s="117"/>
      <c r="T944" s="117"/>
      <c r="U944" s="117"/>
      <c r="V944" s="117"/>
      <c r="W944" s="117"/>
      <c r="X944" s="117"/>
      <c r="Y944" s="117"/>
      <c r="Z944" s="117"/>
      <c r="AA944" s="117"/>
      <c r="AB944" s="117"/>
      <c r="AC944" s="117"/>
      <c r="AD944" s="117"/>
      <c r="AE944" s="117"/>
      <c r="AF944" s="117"/>
      <c r="AG944" s="117"/>
      <c r="AH944" s="117"/>
      <c r="AI944" s="117"/>
      <c r="AJ944" s="117"/>
      <c r="AK944" s="117"/>
    </row>
    <row r="945" spans="1:37" x14ac:dyDescent="0.2">
      <c r="A945" s="117"/>
      <c r="B945" s="117"/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7"/>
      <c r="N945" s="117"/>
      <c r="O945" s="117"/>
      <c r="P945" s="117"/>
      <c r="Q945" s="117"/>
      <c r="R945" s="117"/>
      <c r="S945" s="117"/>
      <c r="T945" s="117"/>
      <c r="U945" s="117"/>
      <c r="V945" s="117"/>
      <c r="W945" s="117"/>
      <c r="X945" s="117"/>
      <c r="Y945" s="117"/>
      <c r="Z945" s="117"/>
      <c r="AA945" s="117"/>
      <c r="AB945" s="117"/>
      <c r="AC945" s="117"/>
      <c r="AD945" s="117"/>
      <c r="AE945" s="117"/>
      <c r="AF945" s="117"/>
      <c r="AG945" s="117"/>
      <c r="AH945" s="117"/>
      <c r="AI945" s="117"/>
      <c r="AJ945" s="117"/>
      <c r="AK945" s="117"/>
    </row>
    <row r="946" spans="1:37" x14ac:dyDescent="0.2">
      <c r="A946" s="117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7"/>
      <c r="N946" s="117"/>
      <c r="O946" s="117"/>
      <c r="P946" s="117"/>
      <c r="Q946" s="117"/>
      <c r="R946" s="117"/>
      <c r="S946" s="117"/>
      <c r="T946" s="117"/>
      <c r="U946" s="117"/>
      <c r="V946" s="117"/>
      <c r="W946" s="117"/>
      <c r="X946" s="117"/>
      <c r="Y946" s="117"/>
      <c r="Z946" s="117"/>
      <c r="AA946" s="117"/>
      <c r="AB946" s="117"/>
      <c r="AC946" s="117"/>
      <c r="AD946" s="117"/>
      <c r="AE946" s="117"/>
      <c r="AF946" s="117"/>
      <c r="AG946" s="117"/>
      <c r="AH946" s="117"/>
      <c r="AI946" s="117"/>
      <c r="AJ946" s="117"/>
      <c r="AK946" s="117"/>
    </row>
    <row r="947" spans="1:37" x14ac:dyDescent="0.2">
      <c r="A947" s="117"/>
      <c r="B947" s="117"/>
      <c r="C947" s="117"/>
      <c r="D947" s="117"/>
      <c r="E947" s="117"/>
      <c r="F947" s="117"/>
      <c r="G947" s="117"/>
      <c r="H947" s="117"/>
      <c r="I947" s="117"/>
      <c r="J947" s="117"/>
      <c r="K947" s="117"/>
      <c r="L947" s="117"/>
      <c r="M947" s="117"/>
      <c r="N947" s="117"/>
      <c r="O947" s="117"/>
      <c r="P947" s="117"/>
      <c r="Q947" s="117"/>
      <c r="R947" s="117"/>
      <c r="S947" s="117"/>
      <c r="T947" s="117"/>
      <c r="U947" s="117"/>
      <c r="V947" s="117"/>
      <c r="W947" s="117"/>
      <c r="X947" s="117"/>
      <c r="Y947" s="117"/>
      <c r="Z947" s="117"/>
      <c r="AA947" s="117"/>
      <c r="AB947" s="117"/>
      <c r="AC947" s="117"/>
      <c r="AD947" s="117"/>
      <c r="AE947" s="117"/>
      <c r="AF947" s="117"/>
      <c r="AG947" s="117"/>
      <c r="AH947" s="117"/>
      <c r="AI947" s="117"/>
      <c r="AJ947" s="117"/>
      <c r="AK947" s="117"/>
    </row>
    <row r="948" spans="1:37" x14ac:dyDescent="0.2">
      <c r="A948" s="117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7"/>
      <c r="N948" s="117"/>
      <c r="O948" s="117"/>
      <c r="P948" s="117"/>
      <c r="Q948" s="117"/>
      <c r="R948" s="117"/>
      <c r="S948" s="117"/>
      <c r="T948" s="117"/>
      <c r="U948" s="117"/>
      <c r="V948" s="117"/>
      <c r="W948" s="117"/>
      <c r="X948" s="117"/>
      <c r="Y948" s="117"/>
      <c r="Z948" s="117"/>
      <c r="AA948" s="117"/>
      <c r="AB948" s="117"/>
      <c r="AC948" s="117"/>
      <c r="AD948" s="117"/>
      <c r="AE948" s="117"/>
      <c r="AF948" s="117"/>
      <c r="AG948" s="117"/>
      <c r="AH948" s="117"/>
      <c r="AI948" s="117"/>
      <c r="AJ948" s="117"/>
      <c r="AK948" s="117"/>
    </row>
    <row r="949" spans="1:37" x14ac:dyDescent="0.2">
      <c r="A949" s="117"/>
      <c r="B949" s="117"/>
      <c r="C949" s="117"/>
      <c r="D949" s="117"/>
      <c r="E949" s="117"/>
      <c r="F949" s="117"/>
      <c r="G949" s="117"/>
      <c r="H949" s="117"/>
      <c r="I949" s="117"/>
      <c r="J949" s="117"/>
      <c r="K949" s="117"/>
      <c r="L949" s="117"/>
      <c r="M949" s="117"/>
      <c r="N949" s="117"/>
      <c r="O949" s="117"/>
      <c r="P949" s="117"/>
      <c r="Q949" s="117"/>
      <c r="R949" s="117"/>
      <c r="S949" s="117"/>
      <c r="T949" s="117"/>
      <c r="U949" s="117"/>
      <c r="V949" s="117"/>
      <c r="W949" s="117"/>
      <c r="X949" s="117"/>
      <c r="Y949" s="117"/>
      <c r="Z949" s="117"/>
      <c r="AA949" s="117"/>
      <c r="AB949" s="117"/>
      <c r="AC949" s="117"/>
      <c r="AD949" s="117"/>
      <c r="AE949" s="117"/>
      <c r="AF949" s="117"/>
      <c r="AG949" s="117"/>
      <c r="AH949" s="117"/>
      <c r="AI949" s="117"/>
      <c r="AJ949" s="117"/>
      <c r="AK949" s="117"/>
    </row>
    <row r="950" spans="1:37" x14ac:dyDescent="0.2">
      <c r="A950" s="117"/>
      <c r="B950" s="117"/>
      <c r="C950" s="117"/>
      <c r="D950" s="117"/>
      <c r="E950" s="117"/>
      <c r="F950" s="117"/>
      <c r="G950" s="117"/>
      <c r="H950" s="117"/>
      <c r="I950" s="117"/>
      <c r="J950" s="117"/>
      <c r="K950" s="117"/>
      <c r="L950" s="117"/>
      <c r="M950" s="117"/>
      <c r="N950" s="117"/>
      <c r="O950" s="117"/>
      <c r="P950" s="117"/>
      <c r="Q950" s="117"/>
      <c r="R950" s="117"/>
      <c r="S950" s="117"/>
      <c r="T950" s="117"/>
      <c r="U950" s="117"/>
      <c r="V950" s="117"/>
      <c r="W950" s="117"/>
      <c r="X950" s="117"/>
      <c r="Y950" s="117"/>
      <c r="Z950" s="117"/>
      <c r="AA950" s="117"/>
      <c r="AB950" s="117"/>
      <c r="AC950" s="117"/>
      <c r="AD950" s="117"/>
      <c r="AE950" s="117"/>
      <c r="AF950" s="117"/>
      <c r="AG950" s="117"/>
      <c r="AH950" s="117"/>
      <c r="AI950" s="117"/>
      <c r="AJ950" s="117"/>
      <c r="AK950" s="117"/>
    </row>
    <row r="951" spans="1:37" x14ac:dyDescent="0.2">
      <c r="A951" s="117"/>
      <c r="B951" s="117"/>
      <c r="C951" s="117"/>
      <c r="D951" s="117"/>
      <c r="E951" s="117"/>
      <c r="F951" s="117"/>
      <c r="G951" s="117"/>
      <c r="H951" s="117"/>
      <c r="I951" s="117"/>
      <c r="J951" s="117"/>
      <c r="K951" s="117"/>
      <c r="L951" s="117"/>
      <c r="M951" s="117"/>
      <c r="N951" s="117"/>
      <c r="O951" s="117"/>
      <c r="P951" s="117"/>
      <c r="Q951" s="117"/>
      <c r="R951" s="117"/>
      <c r="S951" s="117"/>
      <c r="T951" s="117"/>
      <c r="U951" s="117"/>
      <c r="V951" s="117"/>
      <c r="W951" s="117"/>
      <c r="X951" s="117"/>
      <c r="Y951" s="117"/>
      <c r="Z951" s="117"/>
      <c r="AA951" s="117"/>
      <c r="AB951" s="117"/>
      <c r="AC951" s="117"/>
      <c r="AD951" s="117"/>
      <c r="AE951" s="117"/>
      <c r="AF951" s="117"/>
      <c r="AG951" s="117"/>
      <c r="AH951" s="117"/>
      <c r="AI951" s="117"/>
      <c r="AJ951" s="117"/>
      <c r="AK951" s="117"/>
    </row>
    <row r="952" spans="1:37" x14ac:dyDescent="0.2">
      <c r="A952" s="117"/>
      <c r="B952" s="117"/>
      <c r="C952" s="117"/>
      <c r="D952" s="117"/>
      <c r="E952" s="117"/>
      <c r="F952" s="117"/>
      <c r="G952" s="117"/>
      <c r="H952" s="117"/>
      <c r="I952" s="117"/>
      <c r="J952" s="117"/>
      <c r="K952" s="117"/>
      <c r="L952" s="117"/>
      <c r="M952" s="117"/>
      <c r="N952" s="117"/>
      <c r="O952" s="117"/>
      <c r="P952" s="117"/>
      <c r="Q952" s="117"/>
      <c r="R952" s="117"/>
      <c r="S952" s="117"/>
      <c r="T952" s="117"/>
      <c r="U952" s="117"/>
      <c r="V952" s="117"/>
      <c r="W952" s="117"/>
      <c r="X952" s="117"/>
      <c r="Y952" s="117"/>
      <c r="Z952" s="117"/>
      <c r="AA952" s="117"/>
      <c r="AB952" s="117"/>
      <c r="AC952" s="117"/>
      <c r="AD952" s="117"/>
      <c r="AE952" s="117"/>
      <c r="AF952" s="117"/>
      <c r="AG952" s="117"/>
      <c r="AH952" s="117"/>
      <c r="AI952" s="117"/>
      <c r="AJ952" s="117"/>
      <c r="AK952" s="117"/>
    </row>
    <row r="953" spans="1:37" x14ac:dyDescent="0.2">
      <c r="A953" s="117"/>
      <c r="B953" s="117"/>
      <c r="C953" s="117"/>
      <c r="D953" s="117"/>
      <c r="E953" s="117"/>
      <c r="F953" s="117"/>
      <c r="G953" s="117"/>
      <c r="H953" s="117"/>
      <c r="I953" s="117"/>
      <c r="J953" s="117"/>
      <c r="K953" s="117"/>
      <c r="L953" s="117"/>
      <c r="M953" s="117"/>
      <c r="N953" s="117"/>
      <c r="O953" s="117"/>
      <c r="P953" s="117"/>
      <c r="Q953" s="117"/>
      <c r="R953" s="117"/>
      <c r="S953" s="117"/>
      <c r="T953" s="117"/>
      <c r="U953" s="117"/>
      <c r="V953" s="117"/>
      <c r="W953" s="117"/>
      <c r="X953" s="117"/>
      <c r="Y953" s="117"/>
      <c r="Z953" s="117"/>
      <c r="AA953" s="117"/>
      <c r="AB953" s="117"/>
      <c r="AC953" s="117"/>
      <c r="AD953" s="117"/>
      <c r="AE953" s="117"/>
      <c r="AF953" s="117"/>
      <c r="AG953" s="117"/>
      <c r="AH953" s="117"/>
      <c r="AI953" s="117"/>
      <c r="AJ953" s="117"/>
      <c r="AK953" s="117"/>
    </row>
    <row r="954" spans="1:37" x14ac:dyDescent="0.2">
      <c r="A954" s="117"/>
      <c r="B954" s="117"/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  <c r="M954" s="117"/>
      <c r="N954" s="117"/>
      <c r="O954" s="117"/>
      <c r="P954" s="117"/>
      <c r="Q954" s="117"/>
      <c r="R954" s="117"/>
      <c r="S954" s="117"/>
      <c r="T954" s="117"/>
      <c r="U954" s="117"/>
      <c r="V954" s="117"/>
      <c r="W954" s="117"/>
      <c r="X954" s="117"/>
      <c r="Y954" s="117"/>
      <c r="Z954" s="117"/>
      <c r="AA954" s="117"/>
      <c r="AB954" s="117"/>
      <c r="AC954" s="117"/>
      <c r="AD954" s="117"/>
      <c r="AE954" s="117"/>
      <c r="AF954" s="117"/>
      <c r="AG954" s="117"/>
      <c r="AH954" s="117"/>
      <c r="AI954" s="117"/>
      <c r="AJ954" s="117"/>
      <c r="AK954" s="117"/>
    </row>
    <row r="955" spans="1:37" x14ac:dyDescent="0.2">
      <c r="A955" s="117"/>
      <c r="B955" s="117"/>
      <c r="C955" s="117"/>
      <c r="D955" s="117"/>
      <c r="E955" s="117"/>
      <c r="F955" s="117"/>
      <c r="G955" s="117"/>
      <c r="H955" s="117"/>
      <c r="I955" s="117"/>
      <c r="J955" s="117"/>
      <c r="K955" s="117"/>
      <c r="L955" s="117"/>
      <c r="M955" s="117"/>
      <c r="N955" s="117"/>
      <c r="O955" s="117"/>
      <c r="P955" s="117"/>
      <c r="Q955" s="117"/>
      <c r="R955" s="117"/>
      <c r="S955" s="117"/>
      <c r="T955" s="117"/>
      <c r="U955" s="117"/>
      <c r="V955" s="117"/>
      <c r="W955" s="117"/>
      <c r="X955" s="117"/>
      <c r="Y955" s="117"/>
      <c r="Z955" s="117"/>
      <c r="AA955" s="117"/>
      <c r="AB955" s="117"/>
      <c r="AC955" s="117"/>
      <c r="AD955" s="117"/>
      <c r="AE955" s="117"/>
      <c r="AF955" s="117"/>
      <c r="AG955" s="117"/>
      <c r="AH955" s="117"/>
      <c r="AI955" s="117"/>
      <c r="AJ955" s="117"/>
      <c r="AK955" s="117"/>
    </row>
    <row r="956" spans="1:37" x14ac:dyDescent="0.2">
      <c r="A956" s="117"/>
      <c r="B956" s="117"/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  <c r="S956" s="117"/>
      <c r="T956" s="117"/>
      <c r="U956" s="117"/>
      <c r="V956" s="117"/>
      <c r="W956" s="117"/>
      <c r="X956" s="117"/>
      <c r="Y956" s="117"/>
      <c r="Z956" s="117"/>
      <c r="AA956" s="117"/>
      <c r="AB956" s="117"/>
      <c r="AC956" s="117"/>
      <c r="AD956" s="117"/>
      <c r="AE956" s="117"/>
      <c r="AF956" s="117"/>
      <c r="AG956" s="117"/>
      <c r="AH956" s="117"/>
      <c r="AI956" s="117"/>
      <c r="AJ956" s="117"/>
      <c r="AK956" s="117"/>
    </row>
    <row r="957" spans="1:37" x14ac:dyDescent="0.2">
      <c r="A957" s="117"/>
      <c r="B957" s="117"/>
      <c r="C957" s="117"/>
      <c r="D957" s="117"/>
      <c r="E957" s="117"/>
      <c r="F957" s="117"/>
      <c r="G957" s="117"/>
      <c r="H957" s="117"/>
      <c r="I957" s="117"/>
      <c r="J957" s="117"/>
      <c r="K957" s="117"/>
      <c r="L957" s="117"/>
      <c r="M957" s="117"/>
      <c r="N957" s="117"/>
      <c r="O957" s="117"/>
      <c r="P957" s="117"/>
      <c r="Q957" s="117"/>
      <c r="R957" s="117"/>
      <c r="S957" s="117"/>
      <c r="T957" s="117"/>
      <c r="U957" s="117"/>
      <c r="V957" s="117"/>
      <c r="W957" s="117"/>
      <c r="X957" s="117"/>
      <c r="Y957" s="117"/>
      <c r="Z957" s="117"/>
      <c r="AA957" s="117"/>
      <c r="AB957" s="117"/>
      <c r="AC957" s="117"/>
      <c r="AD957" s="117"/>
      <c r="AE957" s="117"/>
      <c r="AF957" s="117"/>
      <c r="AG957" s="117"/>
      <c r="AH957" s="117"/>
      <c r="AI957" s="117"/>
      <c r="AJ957" s="117"/>
      <c r="AK957" s="117"/>
    </row>
    <row r="958" spans="1:37" x14ac:dyDescent="0.2">
      <c r="A958" s="117"/>
      <c r="B958" s="117"/>
      <c r="C958" s="117"/>
      <c r="D958" s="117"/>
      <c r="E958" s="117"/>
      <c r="F958" s="117"/>
      <c r="G958" s="117"/>
      <c r="H958" s="117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  <c r="S958" s="117"/>
      <c r="T958" s="117"/>
      <c r="U958" s="117"/>
      <c r="V958" s="117"/>
      <c r="W958" s="117"/>
      <c r="X958" s="117"/>
      <c r="Y958" s="117"/>
      <c r="Z958" s="117"/>
      <c r="AA958" s="117"/>
      <c r="AB958" s="117"/>
      <c r="AC958" s="117"/>
      <c r="AD958" s="117"/>
      <c r="AE958" s="117"/>
      <c r="AF958" s="117"/>
      <c r="AG958" s="117"/>
      <c r="AH958" s="117"/>
      <c r="AI958" s="117"/>
      <c r="AJ958" s="117"/>
      <c r="AK958" s="117"/>
    </row>
    <row r="959" spans="1:37" x14ac:dyDescent="0.2">
      <c r="A959" s="117"/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  <c r="S959" s="117"/>
      <c r="T959" s="117"/>
      <c r="U959" s="117"/>
      <c r="V959" s="117"/>
      <c r="W959" s="117"/>
      <c r="X959" s="117"/>
      <c r="Y959" s="117"/>
      <c r="Z959" s="117"/>
      <c r="AA959" s="117"/>
      <c r="AB959" s="117"/>
      <c r="AC959" s="117"/>
      <c r="AD959" s="117"/>
      <c r="AE959" s="117"/>
      <c r="AF959" s="117"/>
      <c r="AG959" s="117"/>
      <c r="AH959" s="117"/>
      <c r="AI959" s="117"/>
      <c r="AJ959" s="117"/>
      <c r="AK959" s="117"/>
    </row>
    <row r="960" spans="1:37" x14ac:dyDescent="0.2">
      <c r="A960" s="117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  <c r="S960" s="117"/>
      <c r="T960" s="117"/>
      <c r="U960" s="117"/>
      <c r="V960" s="117"/>
      <c r="W960" s="117"/>
      <c r="X960" s="117"/>
      <c r="Y960" s="117"/>
      <c r="Z960" s="117"/>
      <c r="AA960" s="117"/>
      <c r="AB960" s="117"/>
      <c r="AC960" s="117"/>
      <c r="AD960" s="117"/>
      <c r="AE960" s="117"/>
      <c r="AF960" s="117"/>
      <c r="AG960" s="117"/>
      <c r="AH960" s="117"/>
      <c r="AI960" s="117"/>
      <c r="AJ960" s="117"/>
      <c r="AK960" s="117"/>
    </row>
    <row r="961" spans="1:37" x14ac:dyDescent="0.2">
      <c r="A961" s="117"/>
      <c r="B961" s="117"/>
      <c r="C961" s="117"/>
      <c r="D961" s="117"/>
      <c r="E961" s="117"/>
      <c r="F961" s="117"/>
      <c r="G961" s="117"/>
      <c r="H961" s="117"/>
      <c r="I961" s="117"/>
      <c r="J961" s="117"/>
      <c r="K961" s="117"/>
      <c r="L961" s="117"/>
      <c r="M961" s="117"/>
      <c r="N961" s="117"/>
      <c r="O961" s="117"/>
      <c r="P961" s="117"/>
      <c r="Q961" s="117"/>
      <c r="R961" s="117"/>
      <c r="S961" s="117"/>
      <c r="T961" s="117"/>
      <c r="U961" s="117"/>
      <c r="V961" s="117"/>
      <c r="W961" s="117"/>
      <c r="X961" s="117"/>
      <c r="Y961" s="117"/>
      <c r="Z961" s="117"/>
      <c r="AA961" s="117"/>
      <c r="AB961" s="117"/>
      <c r="AC961" s="117"/>
      <c r="AD961" s="117"/>
      <c r="AE961" s="117"/>
      <c r="AF961" s="117"/>
      <c r="AG961" s="117"/>
      <c r="AH961" s="117"/>
      <c r="AI961" s="117"/>
      <c r="AJ961" s="117"/>
      <c r="AK961" s="117"/>
    </row>
    <row r="962" spans="1:37" x14ac:dyDescent="0.2">
      <c r="A962" s="117"/>
      <c r="B962" s="117"/>
      <c r="C962" s="117"/>
      <c r="D962" s="117"/>
      <c r="E962" s="117"/>
      <c r="F962" s="117"/>
      <c r="G962" s="117"/>
      <c r="H962" s="117"/>
      <c r="I962" s="117"/>
      <c r="J962" s="117"/>
      <c r="K962" s="117"/>
      <c r="L962" s="117"/>
      <c r="M962" s="117"/>
      <c r="N962" s="117"/>
      <c r="O962" s="117"/>
      <c r="P962" s="117"/>
      <c r="Q962" s="117"/>
      <c r="R962" s="117"/>
      <c r="S962" s="117"/>
      <c r="T962" s="117"/>
      <c r="U962" s="117"/>
      <c r="V962" s="117"/>
      <c r="W962" s="117"/>
      <c r="X962" s="117"/>
      <c r="Y962" s="117"/>
      <c r="Z962" s="117"/>
      <c r="AA962" s="117"/>
      <c r="AB962" s="117"/>
      <c r="AC962" s="117"/>
      <c r="AD962" s="117"/>
      <c r="AE962" s="117"/>
      <c r="AF962" s="117"/>
      <c r="AG962" s="117"/>
      <c r="AH962" s="117"/>
      <c r="AI962" s="117"/>
      <c r="AJ962" s="117"/>
      <c r="AK962" s="117"/>
    </row>
    <row r="963" spans="1:37" x14ac:dyDescent="0.2">
      <c r="A963" s="117"/>
      <c r="B963" s="117"/>
      <c r="C963" s="117"/>
      <c r="D963" s="117"/>
      <c r="E963" s="117"/>
      <c r="F963" s="117"/>
      <c r="G963" s="117"/>
      <c r="H963" s="117"/>
      <c r="I963" s="117"/>
      <c r="J963" s="117"/>
      <c r="K963" s="117"/>
      <c r="L963" s="117"/>
      <c r="M963" s="117"/>
      <c r="N963" s="117"/>
      <c r="O963" s="117"/>
      <c r="P963" s="117"/>
      <c r="Q963" s="117"/>
      <c r="R963" s="117"/>
      <c r="S963" s="117"/>
      <c r="T963" s="117"/>
      <c r="U963" s="117"/>
      <c r="V963" s="117"/>
      <c r="W963" s="117"/>
      <c r="X963" s="117"/>
      <c r="Y963" s="117"/>
      <c r="Z963" s="117"/>
      <c r="AA963" s="117"/>
      <c r="AB963" s="117"/>
      <c r="AC963" s="117"/>
      <c r="AD963" s="117"/>
      <c r="AE963" s="117"/>
      <c r="AF963" s="117"/>
      <c r="AG963" s="117"/>
      <c r="AH963" s="117"/>
      <c r="AI963" s="117"/>
      <c r="AJ963" s="117"/>
      <c r="AK963" s="117"/>
    </row>
    <row r="964" spans="1:37" x14ac:dyDescent="0.2">
      <c r="A964" s="117"/>
      <c r="B964" s="117"/>
      <c r="C964" s="117"/>
      <c r="D964" s="117"/>
      <c r="E964" s="117"/>
      <c r="F964" s="117"/>
      <c r="G964" s="117"/>
      <c r="H964" s="117"/>
      <c r="I964" s="117"/>
      <c r="J964" s="117"/>
      <c r="K964" s="117"/>
      <c r="L964" s="117"/>
      <c r="M964" s="117"/>
      <c r="N964" s="117"/>
      <c r="O964" s="117"/>
      <c r="P964" s="117"/>
      <c r="Q964" s="117"/>
      <c r="R964" s="117"/>
      <c r="S964" s="117"/>
      <c r="T964" s="117"/>
      <c r="U964" s="117"/>
      <c r="V964" s="117"/>
      <c r="W964" s="117"/>
      <c r="X964" s="117"/>
      <c r="Y964" s="117"/>
      <c r="Z964" s="117"/>
      <c r="AA964" s="117"/>
      <c r="AB964" s="117"/>
      <c r="AC964" s="117"/>
      <c r="AD964" s="117"/>
      <c r="AE964" s="117"/>
      <c r="AF964" s="117"/>
      <c r="AG964" s="117"/>
      <c r="AH964" s="117"/>
      <c r="AI964" s="117"/>
      <c r="AJ964" s="117"/>
      <c r="AK964" s="117"/>
    </row>
    <row r="965" spans="1:37" x14ac:dyDescent="0.2">
      <c r="A965" s="117"/>
      <c r="B965" s="117"/>
      <c r="C965" s="117"/>
      <c r="D965" s="117"/>
      <c r="E965" s="117"/>
      <c r="F965" s="117"/>
      <c r="G965" s="117"/>
      <c r="H965" s="117"/>
      <c r="I965" s="117"/>
      <c r="J965" s="117"/>
      <c r="K965" s="117"/>
      <c r="L965" s="117"/>
      <c r="M965" s="117"/>
      <c r="N965" s="117"/>
      <c r="O965" s="117"/>
      <c r="P965" s="117"/>
      <c r="Q965" s="117"/>
      <c r="R965" s="117"/>
      <c r="S965" s="117"/>
      <c r="T965" s="117"/>
      <c r="U965" s="117"/>
      <c r="V965" s="117"/>
      <c r="W965" s="117"/>
      <c r="X965" s="117"/>
      <c r="Y965" s="117"/>
      <c r="Z965" s="117"/>
      <c r="AA965" s="117"/>
      <c r="AB965" s="117"/>
      <c r="AC965" s="117"/>
      <c r="AD965" s="117"/>
      <c r="AE965" s="117"/>
      <c r="AF965" s="117"/>
      <c r="AG965" s="117"/>
      <c r="AH965" s="117"/>
      <c r="AI965" s="117"/>
      <c r="AJ965" s="117"/>
      <c r="AK965" s="117"/>
    </row>
    <row r="966" spans="1:37" x14ac:dyDescent="0.2">
      <c r="A966" s="117"/>
      <c r="B966" s="117"/>
      <c r="C966" s="117"/>
      <c r="D966" s="117"/>
      <c r="E966" s="117"/>
      <c r="F966" s="117"/>
      <c r="G966" s="117"/>
      <c r="H966" s="117"/>
      <c r="I966" s="117"/>
      <c r="J966" s="117"/>
      <c r="K966" s="117"/>
      <c r="L966" s="117"/>
      <c r="M966" s="117"/>
      <c r="N966" s="117"/>
      <c r="O966" s="117"/>
      <c r="P966" s="117"/>
      <c r="Q966" s="117"/>
      <c r="R966" s="117"/>
      <c r="S966" s="117"/>
      <c r="T966" s="117"/>
      <c r="U966" s="117"/>
      <c r="V966" s="117"/>
      <c r="W966" s="117"/>
      <c r="X966" s="117"/>
      <c r="Y966" s="117"/>
      <c r="Z966" s="117"/>
      <c r="AA966" s="117"/>
      <c r="AB966" s="117"/>
      <c r="AC966" s="117"/>
      <c r="AD966" s="117"/>
      <c r="AE966" s="117"/>
      <c r="AF966" s="117"/>
      <c r="AG966" s="117"/>
      <c r="AH966" s="117"/>
      <c r="AI966" s="117"/>
      <c r="AJ966" s="117"/>
      <c r="AK966" s="117"/>
    </row>
    <row r="967" spans="1:37" x14ac:dyDescent="0.2">
      <c r="A967" s="117"/>
      <c r="B967" s="117"/>
      <c r="C967" s="117"/>
      <c r="D967" s="117"/>
      <c r="E967" s="117"/>
      <c r="F967" s="117"/>
      <c r="G967" s="117"/>
      <c r="H967" s="117"/>
      <c r="I967" s="117"/>
      <c r="J967" s="117"/>
      <c r="K967" s="117"/>
      <c r="L967" s="117"/>
      <c r="M967" s="117"/>
      <c r="N967" s="117"/>
      <c r="O967" s="117"/>
      <c r="P967" s="117"/>
      <c r="Q967" s="117"/>
      <c r="R967" s="117"/>
      <c r="S967" s="117"/>
      <c r="T967" s="117"/>
      <c r="U967" s="117"/>
      <c r="V967" s="117"/>
      <c r="W967" s="117"/>
      <c r="X967" s="117"/>
      <c r="Y967" s="117"/>
      <c r="Z967" s="117"/>
      <c r="AA967" s="117"/>
      <c r="AB967" s="117"/>
      <c r="AC967" s="117"/>
      <c r="AD967" s="117"/>
      <c r="AE967" s="117"/>
      <c r="AF967" s="117"/>
      <c r="AG967" s="117"/>
      <c r="AH967" s="117"/>
      <c r="AI967" s="117"/>
      <c r="AJ967" s="117"/>
      <c r="AK967" s="117"/>
    </row>
    <row r="968" spans="1:37" x14ac:dyDescent="0.2">
      <c r="A968" s="117"/>
      <c r="B968" s="117"/>
      <c r="C968" s="117"/>
      <c r="D968" s="117"/>
      <c r="E968" s="117"/>
      <c r="F968" s="117"/>
      <c r="G968" s="117"/>
      <c r="H968" s="117"/>
      <c r="I968" s="117"/>
      <c r="J968" s="117"/>
      <c r="K968" s="117"/>
      <c r="L968" s="117"/>
      <c r="M968" s="117"/>
      <c r="N968" s="117"/>
      <c r="O968" s="117"/>
      <c r="P968" s="117"/>
      <c r="Q968" s="117"/>
      <c r="R968" s="117"/>
      <c r="S968" s="117"/>
      <c r="T968" s="117"/>
      <c r="U968" s="117"/>
      <c r="V968" s="117"/>
      <c r="W968" s="117"/>
      <c r="X968" s="117"/>
      <c r="Y968" s="117"/>
      <c r="Z968" s="117"/>
      <c r="AA968" s="117"/>
      <c r="AB968" s="117"/>
      <c r="AC968" s="117"/>
      <c r="AD968" s="117"/>
      <c r="AE968" s="117"/>
      <c r="AF968" s="117"/>
      <c r="AG968" s="117"/>
      <c r="AH968" s="117"/>
      <c r="AI968" s="117"/>
      <c r="AJ968" s="117"/>
      <c r="AK968" s="117"/>
    </row>
    <row r="969" spans="1:37" x14ac:dyDescent="0.2">
      <c r="A969" s="117"/>
      <c r="B969" s="117"/>
      <c r="C969" s="117"/>
      <c r="D969" s="117"/>
      <c r="E969" s="117"/>
      <c r="F969" s="117"/>
      <c r="G969" s="117"/>
      <c r="H969" s="117"/>
      <c r="I969" s="117"/>
      <c r="J969" s="117"/>
      <c r="K969" s="117"/>
      <c r="L969" s="117"/>
      <c r="M969" s="117"/>
      <c r="N969" s="117"/>
      <c r="O969" s="117"/>
      <c r="P969" s="117"/>
      <c r="Q969" s="117"/>
      <c r="R969" s="117"/>
      <c r="S969" s="117"/>
      <c r="T969" s="117"/>
      <c r="U969" s="117"/>
      <c r="V969" s="117"/>
      <c r="W969" s="117"/>
      <c r="X969" s="117"/>
      <c r="Y969" s="117"/>
      <c r="Z969" s="117"/>
      <c r="AA969" s="117"/>
      <c r="AB969" s="117"/>
      <c r="AC969" s="117"/>
      <c r="AD969" s="117"/>
      <c r="AE969" s="117"/>
      <c r="AF969" s="117"/>
      <c r="AG969" s="117"/>
      <c r="AH969" s="117"/>
      <c r="AI969" s="117"/>
      <c r="AJ969" s="117"/>
      <c r="AK969" s="117"/>
    </row>
    <row r="970" spans="1:37" x14ac:dyDescent="0.2">
      <c r="A970" s="117"/>
      <c r="B970" s="117"/>
      <c r="C970" s="117"/>
      <c r="D970" s="117"/>
      <c r="E970" s="117"/>
      <c r="F970" s="117"/>
      <c r="G970" s="117"/>
      <c r="H970" s="117"/>
      <c r="I970" s="117"/>
      <c r="J970" s="117"/>
      <c r="K970" s="117"/>
      <c r="L970" s="117"/>
      <c r="M970" s="117"/>
      <c r="N970" s="117"/>
      <c r="O970" s="117"/>
      <c r="P970" s="117"/>
      <c r="Q970" s="117"/>
      <c r="R970" s="117"/>
      <c r="S970" s="117"/>
      <c r="T970" s="117"/>
      <c r="U970" s="117"/>
      <c r="V970" s="117"/>
      <c r="W970" s="117"/>
      <c r="X970" s="117"/>
      <c r="Y970" s="117"/>
      <c r="Z970" s="117"/>
      <c r="AA970" s="117"/>
      <c r="AB970" s="117"/>
      <c r="AC970" s="117"/>
      <c r="AD970" s="117"/>
      <c r="AE970" s="117"/>
      <c r="AF970" s="117"/>
      <c r="AG970" s="117"/>
      <c r="AH970" s="117"/>
      <c r="AI970" s="117"/>
      <c r="AJ970" s="117"/>
      <c r="AK970" s="117"/>
    </row>
    <row r="971" spans="1:37" x14ac:dyDescent="0.2">
      <c r="A971" s="117"/>
      <c r="B971" s="117"/>
      <c r="C971" s="117"/>
      <c r="D971" s="117"/>
      <c r="E971" s="117"/>
      <c r="F971" s="117"/>
      <c r="G971" s="117"/>
      <c r="H971" s="117"/>
      <c r="I971" s="117"/>
      <c r="J971" s="117"/>
      <c r="K971" s="117"/>
      <c r="L971" s="117"/>
      <c r="M971" s="117"/>
      <c r="N971" s="117"/>
      <c r="O971" s="117"/>
      <c r="P971" s="117"/>
      <c r="Q971" s="117"/>
      <c r="R971" s="117"/>
      <c r="S971" s="117"/>
      <c r="T971" s="117"/>
      <c r="U971" s="117"/>
      <c r="V971" s="117"/>
      <c r="W971" s="117"/>
      <c r="X971" s="117"/>
      <c r="Y971" s="117"/>
      <c r="Z971" s="117"/>
      <c r="AA971" s="117"/>
      <c r="AB971" s="117"/>
      <c r="AC971" s="117"/>
      <c r="AD971" s="117"/>
      <c r="AE971" s="117"/>
      <c r="AF971" s="117"/>
      <c r="AG971" s="117"/>
      <c r="AH971" s="117"/>
      <c r="AI971" s="117"/>
      <c r="AJ971" s="117"/>
      <c r="AK971" s="117"/>
    </row>
    <row r="972" spans="1:37" x14ac:dyDescent="0.2">
      <c r="A972" s="117"/>
      <c r="B972" s="117"/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7"/>
      <c r="N972" s="117"/>
      <c r="O972" s="117"/>
      <c r="P972" s="117"/>
      <c r="Q972" s="117"/>
      <c r="R972" s="117"/>
      <c r="S972" s="117"/>
      <c r="T972" s="117"/>
      <c r="U972" s="117"/>
      <c r="V972" s="117"/>
      <c r="W972" s="117"/>
      <c r="X972" s="117"/>
      <c r="Y972" s="117"/>
      <c r="Z972" s="117"/>
      <c r="AA972" s="117"/>
      <c r="AB972" s="117"/>
      <c r="AC972" s="117"/>
      <c r="AD972" s="117"/>
      <c r="AE972" s="117"/>
      <c r="AF972" s="117"/>
      <c r="AG972" s="117"/>
      <c r="AH972" s="117"/>
      <c r="AI972" s="117"/>
      <c r="AJ972" s="117"/>
      <c r="AK972" s="117"/>
    </row>
    <row r="973" spans="1:37" x14ac:dyDescent="0.2">
      <c r="A973" s="117"/>
      <c r="B973" s="117"/>
      <c r="C973" s="117"/>
      <c r="D973" s="117"/>
      <c r="E973" s="117"/>
      <c r="F973" s="117"/>
      <c r="G973" s="117"/>
      <c r="H973" s="117"/>
      <c r="I973" s="117"/>
      <c r="J973" s="117"/>
      <c r="K973" s="117"/>
      <c r="L973" s="117"/>
      <c r="M973" s="117"/>
      <c r="N973" s="117"/>
      <c r="O973" s="117"/>
      <c r="P973" s="117"/>
      <c r="Q973" s="117"/>
      <c r="R973" s="117"/>
      <c r="S973" s="117"/>
      <c r="T973" s="117"/>
      <c r="U973" s="117"/>
      <c r="V973" s="117"/>
      <c r="W973" s="117"/>
      <c r="X973" s="117"/>
      <c r="Y973" s="117"/>
      <c r="Z973" s="117"/>
      <c r="AA973" s="117"/>
      <c r="AB973" s="117"/>
      <c r="AC973" s="117"/>
      <c r="AD973" s="117"/>
      <c r="AE973" s="117"/>
      <c r="AF973" s="117"/>
      <c r="AG973" s="117"/>
      <c r="AH973" s="117"/>
      <c r="AI973" s="117"/>
      <c r="AJ973" s="117"/>
      <c r="AK973" s="117"/>
    </row>
    <row r="974" spans="1:37" x14ac:dyDescent="0.2">
      <c r="A974" s="117"/>
      <c r="B974" s="117"/>
      <c r="C974" s="117"/>
      <c r="D974" s="117"/>
      <c r="E974" s="117"/>
      <c r="F974" s="117"/>
      <c r="G974" s="117"/>
      <c r="H974" s="117"/>
      <c r="I974" s="117"/>
      <c r="J974" s="117"/>
      <c r="K974" s="117"/>
      <c r="L974" s="117"/>
      <c r="M974" s="117"/>
      <c r="N974" s="117"/>
      <c r="O974" s="117"/>
      <c r="P974" s="117"/>
      <c r="Q974" s="117"/>
      <c r="R974" s="117"/>
      <c r="S974" s="117"/>
      <c r="T974" s="117"/>
      <c r="U974" s="117"/>
      <c r="V974" s="117"/>
      <c r="W974" s="117"/>
      <c r="X974" s="117"/>
      <c r="Y974" s="117"/>
      <c r="Z974" s="117"/>
      <c r="AA974" s="117"/>
      <c r="AB974" s="117"/>
      <c r="AC974" s="117"/>
      <c r="AD974" s="117"/>
      <c r="AE974" s="117"/>
      <c r="AF974" s="117"/>
      <c r="AG974" s="117"/>
      <c r="AH974" s="117"/>
      <c r="AI974" s="117"/>
      <c r="AJ974" s="117"/>
      <c r="AK974" s="117"/>
    </row>
    <row r="975" spans="1:37" x14ac:dyDescent="0.2">
      <c r="A975" s="117"/>
      <c r="B975" s="117"/>
      <c r="C975" s="117"/>
      <c r="D975" s="117"/>
      <c r="E975" s="117"/>
      <c r="F975" s="117"/>
      <c r="G975" s="117"/>
      <c r="H975" s="117"/>
      <c r="I975" s="117"/>
      <c r="J975" s="117"/>
      <c r="K975" s="117"/>
      <c r="L975" s="117"/>
      <c r="M975" s="117"/>
      <c r="N975" s="117"/>
      <c r="O975" s="117"/>
      <c r="P975" s="117"/>
      <c r="Q975" s="117"/>
      <c r="R975" s="117"/>
      <c r="S975" s="117"/>
      <c r="T975" s="117"/>
      <c r="U975" s="117"/>
      <c r="V975" s="117"/>
      <c r="W975" s="117"/>
      <c r="X975" s="117"/>
      <c r="Y975" s="117"/>
      <c r="Z975" s="117"/>
      <c r="AA975" s="117"/>
      <c r="AB975" s="117"/>
      <c r="AC975" s="117"/>
      <c r="AD975" s="117"/>
      <c r="AE975" s="117"/>
      <c r="AF975" s="117"/>
      <c r="AG975" s="117"/>
      <c r="AH975" s="117"/>
      <c r="AI975" s="117"/>
      <c r="AJ975" s="117"/>
      <c r="AK975" s="117"/>
    </row>
    <row r="976" spans="1:37" x14ac:dyDescent="0.2">
      <c r="A976" s="117"/>
      <c r="B976" s="117"/>
      <c r="C976" s="117"/>
      <c r="D976" s="117"/>
      <c r="E976" s="117"/>
      <c r="F976" s="117"/>
      <c r="G976" s="117"/>
      <c r="H976" s="117"/>
      <c r="I976" s="117"/>
      <c r="J976" s="117"/>
      <c r="K976" s="117"/>
      <c r="L976" s="117"/>
      <c r="M976" s="117"/>
      <c r="N976" s="117"/>
      <c r="O976" s="117"/>
      <c r="P976" s="117"/>
      <c r="Q976" s="117"/>
      <c r="R976" s="117"/>
      <c r="S976" s="117"/>
      <c r="T976" s="117"/>
      <c r="U976" s="117"/>
      <c r="V976" s="117"/>
      <c r="W976" s="117"/>
      <c r="X976" s="117"/>
      <c r="Y976" s="117"/>
      <c r="Z976" s="117"/>
      <c r="AA976" s="117"/>
      <c r="AB976" s="117"/>
      <c r="AC976" s="117"/>
      <c r="AD976" s="117"/>
      <c r="AE976" s="117"/>
      <c r="AF976" s="117"/>
      <c r="AG976" s="117"/>
      <c r="AH976" s="117"/>
      <c r="AI976" s="117"/>
      <c r="AJ976" s="117"/>
      <c r="AK976" s="117"/>
    </row>
    <row r="977" spans="1:37" x14ac:dyDescent="0.2">
      <c r="A977" s="117"/>
      <c r="B977" s="117"/>
      <c r="C977" s="117"/>
      <c r="D977" s="117"/>
      <c r="E977" s="117"/>
      <c r="F977" s="117"/>
      <c r="G977" s="117"/>
      <c r="H977" s="117"/>
      <c r="I977" s="117"/>
      <c r="J977" s="117"/>
      <c r="K977" s="117"/>
      <c r="L977" s="117"/>
      <c r="M977" s="117"/>
      <c r="N977" s="117"/>
      <c r="O977" s="117"/>
      <c r="P977" s="117"/>
      <c r="Q977" s="117"/>
      <c r="R977" s="117"/>
      <c r="S977" s="117"/>
      <c r="T977" s="117"/>
      <c r="U977" s="117"/>
      <c r="V977" s="117"/>
      <c r="W977" s="117"/>
      <c r="X977" s="117"/>
      <c r="Y977" s="117"/>
      <c r="Z977" s="117"/>
      <c r="AA977" s="117"/>
      <c r="AB977" s="117"/>
      <c r="AC977" s="117"/>
      <c r="AD977" s="117"/>
      <c r="AE977" s="117"/>
      <c r="AF977" s="117"/>
      <c r="AG977" s="117"/>
      <c r="AH977" s="117"/>
      <c r="AI977" s="117"/>
      <c r="AJ977" s="117"/>
      <c r="AK977" s="117"/>
    </row>
    <row r="978" spans="1:37" x14ac:dyDescent="0.2">
      <c r="A978" s="117"/>
      <c r="B978" s="117"/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7"/>
      <c r="N978" s="117"/>
      <c r="O978" s="117"/>
      <c r="P978" s="117"/>
      <c r="Q978" s="117"/>
      <c r="R978" s="117"/>
      <c r="S978" s="117"/>
      <c r="T978" s="117"/>
      <c r="U978" s="117"/>
      <c r="V978" s="117"/>
      <c r="W978" s="117"/>
      <c r="X978" s="117"/>
      <c r="Y978" s="117"/>
      <c r="Z978" s="117"/>
      <c r="AA978" s="117"/>
      <c r="AB978" s="117"/>
      <c r="AC978" s="117"/>
      <c r="AD978" s="117"/>
      <c r="AE978" s="117"/>
      <c r="AF978" s="117"/>
      <c r="AG978" s="117"/>
      <c r="AH978" s="117"/>
      <c r="AI978" s="117"/>
      <c r="AJ978" s="117"/>
      <c r="AK978" s="117"/>
    </row>
    <row r="979" spans="1:37" x14ac:dyDescent="0.2">
      <c r="A979" s="117"/>
      <c r="B979" s="117"/>
      <c r="C979" s="117"/>
      <c r="D979" s="117"/>
      <c r="E979" s="117"/>
      <c r="F979" s="117"/>
      <c r="G979" s="117"/>
      <c r="H979" s="117"/>
      <c r="I979" s="117"/>
      <c r="J979" s="117"/>
      <c r="K979" s="117"/>
      <c r="L979" s="117"/>
      <c r="M979" s="117"/>
      <c r="N979" s="117"/>
      <c r="O979" s="117"/>
      <c r="P979" s="117"/>
      <c r="Q979" s="117"/>
      <c r="R979" s="117"/>
      <c r="S979" s="117"/>
      <c r="T979" s="117"/>
      <c r="U979" s="117"/>
      <c r="V979" s="117"/>
      <c r="W979" s="117"/>
      <c r="X979" s="117"/>
      <c r="Y979" s="117"/>
      <c r="Z979" s="117"/>
      <c r="AA979" s="117"/>
      <c r="AB979" s="117"/>
      <c r="AC979" s="117"/>
      <c r="AD979" s="117"/>
      <c r="AE979" s="117"/>
      <c r="AF979" s="117"/>
      <c r="AG979" s="117"/>
      <c r="AH979" s="117"/>
      <c r="AI979" s="117"/>
      <c r="AJ979" s="117"/>
      <c r="AK979" s="117"/>
    </row>
    <row r="980" spans="1:37" x14ac:dyDescent="0.2">
      <c r="A980" s="117"/>
      <c r="B980" s="117"/>
      <c r="C980" s="117"/>
      <c r="D980" s="117"/>
      <c r="E980" s="117"/>
      <c r="F980" s="117"/>
      <c r="G980" s="117"/>
      <c r="H980" s="117"/>
      <c r="I980" s="117"/>
      <c r="J980" s="117"/>
      <c r="K980" s="117"/>
      <c r="L980" s="117"/>
      <c r="M980" s="117"/>
      <c r="N980" s="117"/>
      <c r="O980" s="117"/>
      <c r="P980" s="117"/>
      <c r="Q980" s="117"/>
      <c r="R980" s="117"/>
      <c r="S980" s="117"/>
      <c r="T980" s="117"/>
      <c r="U980" s="117"/>
      <c r="V980" s="117"/>
      <c r="W980" s="117"/>
      <c r="X980" s="117"/>
      <c r="Y980" s="117"/>
      <c r="Z980" s="117"/>
      <c r="AA980" s="117"/>
      <c r="AB980" s="117"/>
      <c r="AC980" s="117"/>
      <c r="AD980" s="117"/>
      <c r="AE980" s="117"/>
      <c r="AF980" s="117"/>
      <c r="AG980" s="117"/>
      <c r="AH980" s="117"/>
      <c r="AI980" s="117"/>
      <c r="AJ980" s="117"/>
      <c r="AK980" s="117"/>
    </row>
    <row r="981" spans="1:37" x14ac:dyDescent="0.2">
      <c r="A981" s="117"/>
      <c r="B981" s="117"/>
      <c r="C981" s="117"/>
      <c r="D981" s="117"/>
      <c r="E981" s="117"/>
      <c r="F981" s="117"/>
      <c r="G981" s="117"/>
      <c r="H981" s="117"/>
      <c r="I981" s="117"/>
      <c r="J981" s="117"/>
      <c r="K981" s="117"/>
      <c r="L981" s="117"/>
      <c r="M981" s="117"/>
      <c r="N981" s="117"/>
      <c r="O981" s="117"/>
      <c r="P981" s="117"/>
      <c r="Q981" s="117"/>
      <c r="R981" s="117"/>
      <c r="S981" s="117"/>
      <c r="T981" s="117"/>
      <c r="U981" s="117"/>
      <c r="V981" s="117"/>
      <c r="W981" s="117"/>
      <c r="X981" s="117"/>
      <c r="Y981" s="117"/>
      <c r="Z981" s="117"/>
      <c r="AA981" s="117"/>
      <c r="AB981" s="117"/>
      <c r="AC981" s="117"/>
      <c r="AD981" s="117"/>
      <c r="AE981" s="117"/>
      <c r="AF981" s="117"/>
      <c r="AG981" s="117"/>
      <c r="AH981" s="117"/>
      <c r="AI981" s="117"/>
      <c r="AJ981" s="117"/>
      <c r="AK981" s="117"/>
    </row>
    <row r="982" spans="1:37" x14ac:dyDescent="0.2">
      <c r="A982" s="117"/>
      <c r="B982" s="117"/>
      <c r="C982" s="117"/>
      <c r="D982" s="117"/>
      <c r="E982" s="117"/>
      <c r="F982" s="117"/>
      <c r="G982" s="117"/>
      <c r="H982" s="117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  <c r="S982" s="117"/>
      <c r="T982" s="117"/>
      <c r="U982" s="117"/>
      <c r="V982" s="117"/>
      <c r="W982" s="117"/>
      <c r="X982" s="117"/>
      <c r="Y982" s="117"/>
      <c r="Z982" s="117"/>
      <c r="AA982" s="117"/>
      <c r="AB982" s="117"/>
      <c r="AC982" s="117"/>
      <c r="AD982" s="117"/>
      <c r="AE982" s="117"/>
      <c r="AF982" s="117"/>
      <c r="AG982" s="117"/>
      <c r="AH982" s="117"/>
      <c r="AI982" s="117"/>
      <c r="AJ982" s="117"/>
      <c r="AK982" s="117"/>
    </row>
    <row r="983" spans="1:37" x14ac:dyDescent="0.2">
      <c r="A983" s="117"/>
      <c r="B983" s="117"/>
      <c r="C983" s="117"/>
      <c r="D983" s="117"/>
      <c r="E983" s="117"/>
      <c r="F983" s="117"/>
      <c r="G983" s="117"/>
      <c r="H983" s="117"/>
      <c r="I983" s="117"/>
      <c r="J983" s="117"/>
      <c r="K983" s="117"/>
      <c r="L983" s="117"/>
      <c r="M983" s="117"/>
      <c r="N983" s="117"/>
      <c r="O983" s="117"/>
      <c r="P983" s="117"/>
      <c r="Q983" s="117"/>
      <c r="R983" s="117"/>
      <c r="S983" s="117"/>
      <c r="T983" s="117"/>
      <c r="U983" s="117"/>
      <c r="V983" s="117"/>
      <c r="W983" s="117"/>
      <c r="X983" s="117"/>
      <c r="Y983" s="117"/>
      <c r="Z983" s="117"/>
      <c r="AA983" s="117"/>
      <c r="AB983" s="117"/>
      <c r="AC983" s="117"/>
      <c r="AD983" s="117"/>
      <c r="AE983" s="117"/>
      <c r="AF983" s="117"/>
      <c r="AG983" s="117"/>
      <c r="AH983" s="117"/>
      <c r="AI983" s="117"/>
      <c r="AJ983" s="117"/>
      <c r="AK983" s="117"/>
    </row>
    <row r="984" spans="1:37" x14ac:dyDescent="0.2">
      <c r="A984" s="117"/>
      <c r="B984" s="117"/>
      <c r="C984" s="117"/>
      <c r="D984" s="117"/>
      <c r="E984" s="117"/>
      <c r="F984" s="117"/>
      <c r="G984" s="117"/>
      <c r="H984" s="117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T984" s="117"/>
      <c r="U984" s="117"/>
      <c r="V984" s="117"/>
      <c r="W984" s="117"/>
      <c r="X984" s="117"/>
      <c r="Y984" s="117"/>
      <c r="Z984" s="117"/>
      <c r="AA984" s="117"/>
      <c r="AB984" s="117"/>
      <c r="AC984" s="117"/>
      <c r="AD984" s="117"/>
      <c r="AE984" s="117"/>
      <c r="AF984" s="117"/>
      <c r="AG984" s="117"/>
      <c r="AH984" s="117"/>
      <c r="AI984" s="117"/>
      <c r="AJ984" s="117"/>
      <c r="AK984" s="117"/>
    </row>
    <row r="985" spans="1:37" x14ac:dyDescent="0.2">
      <c r="A985" s="117"/>
      <c r="B985" s="117"/>
      <c r="C985" s="117"/>
      <c r="D985" s="117"/>
      <c r="E985" s="117"/>
      <c r="F985" s="117"/>
      <c r="G985" s="117"/>
      <c r="H985" s="117"/>
      <c r="I985" s="117"/>
      <c r="J985" s="117"/>
      <c r="K985" s="117"/>
      <c r="L985" s="117"/>
      <c r="M985" s="117"/>
      <c r="N985" s="117"/>
      <c r="O985" s="117"/>
      <c r="P985" s="117"/>
      <c r="Q985" s="117"/>
      <c r="R985" s="117"/>
      <c r="S985" s="117"/>
      <c r="T985" s="117"/>
      <c r="U985" s="117"/>
      <c r="V985" s="117"/>
      <c r="W985" s="117"/>
      <c r="X985" s="117"/>
      <c r="Y985" s="117"/>
      <c r="Z985" s="117"/>
      <c r="AA985" s="117"/>
      <c r="AB985" s="117"/>
      <c r="AC985" s="117"/>
      <c r="AD985" s="117"/>
      <c r="AE985" s="117"/>
      <c r="AF985" s="117"/>
      <c r="AG985" s="117"/>
      <c r="AH985" s="117"/>
      <c r="AI985" s="117"/>
      <c r="AJ985" s="117"/>
      <c r="AK985" s="117"/>
    </row>
    <row r="986" spans="1:37" x14ac:dyDescent="0.2">
      <c r="A986" s="117"/>
      <c r="B986" s="117"/>
      <c r="C986" s="117"/>
      <c r="D986" s="117"/>
      <c r="E986" s="117"/>
      <c r="F986" s="117"/>
      <c r="G986" s="117"/>
      <c r="H986" s="117"/>
      <c r="I986" s="117"/>
      <c r="J986" s="117"/>
      <c r="K986" s="117"/>
      <c r="L986" s="117"/>
      <c r="M986" s="117"/>
      <c r="N986" s="117"/>
      <c r="O986" s="117"/>
      <c r="P986" s="117"/>
      <c r="Q986" s="117"/>
      <c r="R986" s="117"/>
      <c r="S986" s="117"/>
      <c r="T986" s="117"/>
      <c r="U986" s="117"/>
      <c r="V986" s="117"/>
      <c r="W986" s="117"/>
      <c r="X986" s="117"/>
      <c r="Y986" s="117"/>
      <c r="Z986" s="117"/>
      <c r="AA986" s="117"/>
      <c r="AB986" s="117"/>
      <c r="AC986" s="117"/>
      <c r="AD986" s="117"/>
      <c r="AE986" s="117"/>
      <c r="AF986" s="117"/>
      <c r="AG986" s="117"/>
      <c r="AH986" s="117"/>
      <c r="AI986" s="117"/>
      <c r="AJ986" s="117"/>
      <c r="AK986" s="117"/>
    </row>
    <row r="987" spans="1:37" x14ac:dyDescent="0.2">
      <c r="A987" s="117"/>
      <c r="B987" s="117"/>
      <c r="C987" s="117"/>
      <c r="D987" s="117"/>
      <c r="E987" s="117"/>
      <c r="F987" s="117"/>
      <c r="G987" s="117"/>
      <c r="H987" s="117"/>
      <c r="I987" s="117"/>
      <c r="J987" s="117"/>
      <c r="K987" s="117"/>
      <c r="L987" s="117"/>
      <c r="M987" s="117"/>
      <c r="N987" s="117"/>
      <c r="O987" s="117"/>
      <c r="P987" s="117"/>
      <c r="Q987" s="117"/>
      <c r="R987" s="117"/>
      <c r="S987" s="117"/>
      <c r="T987" s="117"/>
      <c r="U987" s="117"/>
      <c r="V987" s="117"/>
      <c r="W987" s="117"/>
      <c r="X987" s="117"/>
      <c r="Y987" s="117"/>
      <c r="Z987" s="117"/>
      <c r="AA987" s="117"/>
      <c r="AB987" s="117"/>
      <c r="AC987" s="117"/>
      <c r="AD987" s="117"/>
      <c r="AE987" s="117"/>
      <c r="AF987" s="117"/>
      <c r="AG987" s="117"/>
      <c r="AH987" s="117"/>
      <c r="AI987" s="117"/>
      <c r="AJ987" s="117"/>
      <c r="AK987" s="117"/>
    </row>
    <row r="988" spans="1:37" x14ac:dyDescent="0.2">
      <c r="A988" s="117"/>
      <c r="B988" s="117"/>
      <c r="C988" s="117"/>
      <c r="D988" s="117"/>
      <c r="E988" s="117"/>
      <c r="F988" s="117"/>
      <c r="G988" s="117"/>
      <c r="H988" s="117"/>
      <c r="I988" s="117"/>
      <c r="J988" s="117"/>
      <c r="K988" s="117"/>
      <c r="L988" s="117"/>
      <c r="M988" s="117"/>
      <c r="N988" s="117"/>
      <c r="O988" s="117"/>
      <c r="P988" s="117"/>
      <c r="Q988" s="117"/>
      <c r="R988" s="117"/>
      <c r="S988" s="117"/>
      <c r="T988" s="117"/>
      <c r="U988" s="117"/>
      <c r="V988" s="117"/>
      <c r="W988" s="117"/>
      <c r="X988" s="117"/>
      <c r="Y988" s="117"/>
      <c r="Z988" s="117"/>
      <c r="AA988" s="117"/>
      <c r="AB988" s="117"/>
      <c r="AC988" s="117"/>
      <c r="AD988" s="117"/>
      <c r="AE988" s="117"/>
      <c r="AF988" s="117"/>
      <c r="AG988" s="117"/>
      <c r="AH988" s="117"/>
      <c r="AI988" s="117"/>
      <c r="AJ988" s="117"/>
      <c r="AK988" s="117"/>
    </row>
    <row r="989" spans="1:37" x14ac:dyDescent="0.2">
      <c r="A989" s="117"/>
      <c r="B989" s="117"/>
      <c r="C989" s="117"/>
      <c r="D989" s="117"/>
      <c r="E989" s="117"/>
      <c r="F989" s="117"/>
      <c r="G989" s="117"/>
      <c r="H989" s="117"/>
      <c r="I989" s="117"/>
      <c r="J989" s="117"/>
      <c r="K989" s="117"/>
      <c r="L989" s="117"/>
      <c r="M989" s="117"/>
      <c r="N989" s="117"/>
      <c r="O989" s="117"/>
      <c r="P989" s="117"/>
      <c r="Q989" s="117"/>
      <c r="R989" s="117"/>
      <c r="S989" s="117"/>
      <c r="T989" s="117"/>
      <c r="U989" s="117"/>
      <c r="V989" s="117"/>
      <c r="W989" s="117"/>
      <c r="X989" s="117"/>
      <c r="Y989" s="117"/>
      <c r="Z989" s="117"/>
      <c r="AA989" s="117"/>
      <c r="AB989" s="117"/>
      <c r="AC989" s="117"/>
      <c r="AD989" s="117"/>
      <c r="AE989" s="117"/>
      <c r="AF989" s="117"/>
      <c r="AG989" s="117"/>
      <c r="AH989" s="117"/>
      <c r="AI989" s="117"/>
      <c r="AJ989" s="117"/>
      <c r="AK989" s="117"/>
    </row>
    <row r="990" spans="1:37" x14ac:dyDescent="0.2">
      <c r="A990" s="117"/>
      <c r="B990" s="117"/>
      <c r="C990" s="117"/>
      <c r="D990" s="117"/>
      <c r="E990" s="117"/>
      <c r="F990" s="117"/>
      <c r="G990" s="117"/>
      <c r="H990" s="117"/>
      <c r="I990" s="117"/>
      <c r="J990" s="117"/>
      <c r="K990" s="117"/>
      <c r="L990" s="117"/>
      <c r="M990" s="117"/>
      <c r="N990" s="117"/>
      <c r="O990" s="117"/>
      <c r="P990" s="117"/>
      <c r="Q990" s="117"/>
      <c r="R990" s="117"/>
      <c r="S990" s="117"/>
      <c r="T990" s="117"/>
      <c r="U990" s="117"/>
      <c r="V990" s="117"/>
      <c r="W990" s="117"/>
      <c r="X990" s="117"/>
      <c r="Y990" s="117"/>
      <c r="Z990" s="117"/>
      <c r="AA990" s="117"/>
      <c r="AB990" s="117"/>
      <c r="AC990" s="117"/>
      <c r="AD990" s="117"/>
      <c r="AE990" s="117"/>
      <c r="AF990" s="117"/>
      <c r="AG990" s="117"/>
      <c r="AH990" s="117"/>
      <c r="AI990" s="117"/>
      <c r="AJ990" s="117"/>
      <c r="AK990" s="117"/>
    </row>
    <row r="991" spans="1:37" x14ac:dyDescent="0.2">
      <c r="A991" s="117"/>
      <c r="B991" s="117"/>
      <c r="C991" s="117"/>
      <c r="D991" s="117"/>
      <c r="E991" s="117"/>
      <c r="F991" s="117"/>
      <c r="G991" s="117"/>
      <c r="H991" s="117"/>
      <c r="I991" s="117"/>
      <c r="J991" s="117"/>
      <c r="K991" s="117"/>
      <c r="L991" s="117"/>
      <c r="M991" s="117"/>
      <c r="N991" s="117"/>
      <c r="O991" s="117"/>
      <c r="P991" s="117"/>
      <c r="Q991" s="117"/>
      <c r="R991" s="117"/>
      <c r="S991" s="117"/>
      <c r="T991" s="117"/>
      <c r="U991" s="117"/>
      <c r="V991" s="117"/>
      <c r="W991" s="117"/>
      <c r="X991" s="117"/>
      <c r="Y991" s="117"/>
      <c r="Z991" s="117"/>
      <c r="AA991" s="117"/>
      <c r="AB991" s="117"/>
      <c r="AC991" s="117"/>
      <c r="AD991" s="117"/>
      <c r="AE991" s="117"/>
      <c r="AF991" s="117"/>
      <c r="AG991" s="117"/>
      <c r="AH991" s="117"/>
      <c r="AI991" s="117"/>
      <c r="AJ991" s="117"/>
      <c r="AK991" s="117"/>
    </row>
    <row r="992" spans="1:37" x14ac:dyDescent="0.2">
      <c r="A992" s="117"/>
      <c r="B992" s="117"/>
      <c r="C992" s="117"/>
      <c r="D992" s="117"/>
      <c r="E992" s="117"/>
      <c r="F992" s="117"/>
      <c r="G992" s="117"/>
      <c r="H992" s="117"/>
      <c r="I992" s="117"/>
      <c r="J992" s="117"/>
      <c r="K992" s="117"/>
      <c r="L992" s="117"/>
      <c r="M992" s="117"/>
      <c r="N992" s="117"/>
      <c r="O992" s="117"/>
      <c r="P992" s="117"/>
      <c r="Q992" s="117"/>
      <c r="R992" s="117"/>
      <c r="S992" s="117"/>
      <c r="T992" s="117"/>
      <c r="U992" s="117"/>
      <c r="V992" s="117"/>
      <c r="W992" s="117"/>
      <c r="X992" s="117"/>
      <c r="Y992" s="117"/>
      <c r="Z992" s="117"/>
      <c r="AA992" s="117"/>
      <c r="AB992" s="117"/>
      <c r="AC992" s="117"/>
      <c r="AD992" s="117"/>
      <c r="AE992" s="117"/>
      <c r="AF992" s="117"/>
      <c r="AG992" s="117"/>
      <c r="AH992" s="117"/>
      <c r="AI992" s="117"/>
      <c r="AJ992" s="117"/>
      <c r="AK992" s="117"/>
    </row>
    <row r="993" spans="1:37" x14ac:dyDescent="0.2">
      <c r="A993" s="117"/>
      <c r="B993" s="117"/>
      <c r="C993" s="117"/>
      <c r="D993" s="117"/>
      <c r="E993" s="117"/>
      <c r="F993" s="117"/>
      <c r="G993" s="117"/>
      <c r="H993" s="117"/>
      <c r="I993" s="117"/>
      <c r="J993" s="117"/>
      <c r="K993" s="117"/>
      <c r="L993" s="117"/>
      <c r="M993" s="117"/>
      <c r="N993" s="117"/>
      <c r="O993" s="117"/>
      <c r="P993" s="117"/>
      <c r="Q993" s="117"/>
      <c r="R993" s="117"/>
      <c r="S993" s="117"/>
      <c r="T993" s="117"/>
      <c r="U993" s="117"/>
      <c r="V993" s="117"/>
      <c r="W993" s="117"/>
      <c r="X993" s="117"/>
      <c r="Y993" s="117"/>
      <c r="Z993" s="117"/>
      <c r="AA993" s="117"/>
      <c r="AB993" s="117"/>
      <c r="AC993" s="117"/>
      <c r="AD993" s="117"/>
      <c r="AE993" s="117"/>
      <c r="AF993" s="117"/>
      <c r="AG993" s="117"/>
      <c r="AH993" s="117"/>
      <c r="AI993" s="117"/>
      <c r="AJ993" s="117"/>
      <c r="AK993" s="117"/>
    </row>
    <row r="994" spans="1:37" x14ac:dyDescent="0.2">
      <c r="A994" s="117"/>
      <c r="B994" s="117"/>
      <c r="C994" s="117"/>
      <c r="D994" s="117"/>
      <c r="E994" s="117"/>
      <c r="F994" s="117"/>
      <c r="G994" s="117"/>
      <c r="H994" s="117"/>
      <c r="I994" s="117"/>
      <c r="J994" s="117"/>
      <c r="K994" s="117"/>
      <c r="L994" s="117"/>
      <c r="M994" s="117"/>
      <c r="N994" s="117"/>
      <c r="O994" s="117"/>
      <c r="P994" s="117"/>
      <c r="Q994" s="117"/>
      <c r="R994" s="117"/>
      <c r="S994" s="117"/>
      <c r="T994" s="117"/>
      <c r="U994" s="117"/>
      <c r="V994" s="117"/>
      <c r="W994" s="117"/>
      <c r="X994" s="117"/>
      <c r="Y994" s="117"/>
      <c r="Z994" s="117"/>
      <c r="AA994" s="117"/>
      <c r="AB994" s="117"/>
      <c r="AC994" s="117"/>
      <c r="AD994" s="117"/>
      <c r="AE994" s="117"/>
      <c r="AF994" s="117"/>
      <c r="AG994" s="117"/>
      <c r="AH994" s="117"/>
      <c r="AI994" s="117"/>
      <c r="AJ994" s="117"/>
      <c r="AK994" s="117"/>
    </row>
    <row r="995" spans="1:37" x14ac:dyDescent="0.2">
      <c r="A995" s="117"/>
      <c r="B995" s="117"/>
      <c r="C995" s="117"/>
      <c r="D995" s="117"/>
      <c r="E995" s="117"/>
      <c r="F995" s="117"/>
      <c r="G995" s="117"/>
      <c r="H995" s="117"/>
      <c r="I995" s="117"/>
      <c r="J995" s="117"/>
      <c r="K995" s="117"/>
      <c r="L995" s="117"/>
      <c r="M995" s="117"/>
      <c r="N995" s="117"/>
      <c r="O995" s="117"/>
      <c r="P995" s="117"/>
      <c r="Q995" s="117"/>
      <c r="R995" s="117"/>
      <c r="S995" s="117"/>
      <c r="T995" s="117"/>
      <c r="U995" s="117"/>
      <c r="V995" s="117"/>
      <c r="W995" s="117"/>
      <c r="X995" s="117"/>
      <c r="Y995" s="117"/>
      <c r="Z995" s="117"/>
      <c r="AA995" s="117"/>
      <c r="AB995" s="117"/>
      <c r="AC995" s="117"/>
      <c r="AD995" s="117"/>
      <c r="AE995" s="117"/>
      <c r="AF995" s="117"/>
      <c r="AG995" s="117"/>
      <c r="AH995" s="117"/>
      <c r="AI995" s="117"/>
      <c r="AJ995" s="117"/>
      <c r="AK995" s="117"/>
    </row>
    <row r="996" spans="1:37" x14ac:dyDescent="0.2">
      <c r="A996" s="117"/>
      <c r="B996" s="117"/>
      <c r="C996" s="117"/>
      <c r="D996" s="117"/>
      <c r="E996" s="117"/>
      <c r="F996" s="117"/>
      <c r="G996" s="117"/>
      <c r="H996" s="117"/>
      <c r="I996" s="117"/>
      <c r="J996" s="117"/>
      <c r="K996" s="117"/>
      <c r="L996" s="117"/>
      <c r="M996" s="117"/>
      <c r="N996" s="117"/>
      <c r="O996" s="117"/>
      <c r="P996" s="117"/>
      <c r="Q996" s="117"/>
      <c r="R996" s="117"/>
      <c r="S996" s="117"/>
      <c r="T996" s="117"/>
      <c r="U996" s="117"/>
      <c r="V996" s="117"/>
      <c r="W996" s="117"/>
      <c r="X996" s="117"/>
      <c r="Y996" s="117"/>
      <c r="Z996" s="117"/>
      <c r="AA996" s="117"/>
      <c r="AB996" s="117"/>
      <c r="AC996" s="117"/>
      <c r="AD996" s="117"/>
      <c r="AE996" s="117"/>
      <c r="AF996" s="117"/>
      <c r="AG996" s="117"/>
      <c r="AH996" s="117"/>
      <c r="AI996" s="117"/>
      <c r="AJ996" s="117"/>
      <c r="AK996" s="117"/>
    </row>
    <row r="997" spans="1:37" x14ac:dyDescent="0.2">
      <c r="A997" s="117"/>
      <c r="B997" s="117"/>
      <c r="C997" s="117"/>
      <c r="D997" s="117"/>
      <c r="E997" s="117"/>
      <c r="F997" s="117"/>
      <c r="G997" s="117"/>
      <c r="H997" s="117"/>
      <c r="I997" s="117"/>
      <c r="J997" s="117"/>
      <c r="K997" s="117"/>
      <c r="L997" s="117"/>
      <c r="M997" s="117"/>
      <c r="N997" s="117"/>
      <c r="O997" s="117"/>
      <c r="P997" s="117"/>
      <c r="Q997" s="117"/>
      <c r="R997" s="117"/>
      <c r="S997" s="117"/>
      <c r="T997" s="117"/>
      <c r="U997" s="117"/>
      <c r="V997" s="117"/>
      <c r="W997" s="117"/>
      <c r="X997" s="117"/>
      <c r="Y997" s="117"/>
      <c r="Z997" s="117"/>
      <c r="AA997" s="117"/>
      <c r="AB997" s="117"/>
      <c r="AC997" s="117"/>
      <c r="AD997" s="117"/>
      <c r="AE997" s="117"/>
      <c r="AF997" s="117"/>
      <c r="AG997" s="117"/>
      <c r="AH997" s="117"/>
      <c r="AI997" s="117"/>
      <c r="AJ997" s="117"/>
      <c r="AK997" s="117"/>
    </row>
    <row r="998" spans="1:37" x14ac:dyDescent="0.2">
      <c r="A998" s="117"/>
      <c r="B998" s="117"/>
      <c r="C998" s="117"/>
      <c r="D998" s="117"/>
      <c r="E998" s="117"/>
      <c r="F998" s="117"/>
      <c r="G998" s="117"/>
      <c r="H998" s="117"/>
      <c r="I998" s="117"/>
      <c r="J998" s="117"/>
      <c r="K998" s="117"/>
      <c r="L998" s="117"/>
      <c r="M998" s="117"/>
      <c r="N998" s="117"/>
      <c r="O998" s="117"/>
      <c r="P998" s="117"/>
      <c r="Q998" s="117"/>
      <c r="R998" s="117"/>
      <c r="S998" s="117"/>
      <c r="T998" s="117"/>
      <c r="U998" s="117"/>
      <c r="V998" s="117"/>
      <c r="W998" s="117"/>
      <c r="X998" s="117"/>
      <c r="Y998" s="117"/>
      <c r="Z998" s="117"/>
      <c r="AA998" s="117"/>
      <c r="AB998" s="117"/>
      <c r="AC998" s="117"/>
      <c r="AD998" s="117"/>
      <c r="AE998" s="117"/>
      <c r="AF998" s="117"/>
      <c r="AG998" s="117"/>
      <c r="AH998" s="117"/>
      <c r="AI998" s="117"/>
      <c r="AJ998" s="117"/>
      <c r="AK998" s="117"/>
    </row>
    <row r="999" spans="1:37" x14ac:dyDescent="0.2">
      <c r="A999" s="117"/>
      <c r="B999" s="117"/>
      <c r="C999" s="117"/>
      <c r="D999" s="117"/>
      <c r="E999" s="117"/>
      <c r="F999" s="117"/>
      <c r="G999" s="117"/>
      <c r="H999" s="117"/>
      <c r="I999" s="117"/>
      <c r="J999" s="117"/>
      <c r="K999" s="117"/>
      <c r="L999" s="117"/>
      <c r="M999" s="117"/>
      <c r="N999" s="117"/>
      <c r="O999" s="117"/>
      <c r="P999" s="117"/>
      <c r="Q999" s="117"/>
      <c r="R999" s="117"/>
      <c r="S999" s="117"/>
      <c r="T999" s="117"/>
      <c r="U999" s="117"/>
      <c r="V999" s="117"/>
      <c r="W999" s="117"/>
      <c r="X999" s="117"/>
      <c r="Y999" s="117"/>
      <c r="Z999" s="117"/>
      <c r="AA999" s="117"/>
      <c r="AB999" s="117"/>
      <c r="AC999" s="117"/>
      <c r="AD999" s="117"/>
      <c r="AE999" s="117"/>
      <c r="AF999" s="117"/>
      <c r="AG999" s="117"/>
      <c r="AH999" s="117"/>
      <c r="AI999" s="117"/>
      <c r="AJ999" s="117"/>
      <c r="AK999" s="117"/>
    </row>
    <row r="1000" spans="1:37" x14ac:dyDescent="0.2">
      <c r="A1000" s="117"/>
      <c r="B1000" s="117"/>
      <c r="C1000" s="117"/>
      <c r="D1000" s="117"/>
      <c r="E1000" s="117"/>
      <c r="F1000" s="117"/>
      <c r="G1000" s="117"/>
      <c r="H1000" s="117"/>
      <c r="I1000" s="117"/>
      <c r="J1000" s="117"/>
      <c r="K1000" s="117"/>
      <c r="L1000" s="117"/>
      <c r="M1000" s="117"/>
      <c r="N1000" s="117"/>
      <c r="O1000" s="117"/>
      <c r="P1000" s="117"/>
      <c r="Q1000" s="117"/>
      <c r="R1000" s="117"/>
      <c r="S1000" s="117"/>
      <c r="T1000" s="117"/>
      <c r="U1000" s="117"/>
      <c r="V1000" s="117"/>
      <c r="W1000" s="117"/>
      <c r="X1000" s="117"/>
      <c r="Y1000" s="117"/>
      <c r="Z1000" s="117"/>
      <c r="AA1000" s="117"/>
      <c r="AB1000" s="117"/>
      <c r="AC1000" s="117"/>
      <c r="AD1000" s="117"/>
      <c r="AE1000" s="117"/>
      <c r="AF1000" s="117"/>
      <c r="AG1000" s="117"/>
      <c r="AH1000" s="117"/>
      <c r="AI1000" s="117"/>
      <c r="AJ1000" s="117"/>
      <c r="AK1000" s="117"/>
    </row>
    <row r="1001" spans="1:37" x14ac:dyDescent="0.2">
      <c r="A1001" s="117"/>
      <c r="B1001" s="117"/>
      <c r="C1001" s="117"/>
      <c r="D1001" s="117"/>
      <c r="E1001" s="117"/>
      <c r="F1001" s="117"/>
      <c r="G1001" s="117"/>
      <c r="H1001" s="117"/>
      <c r="I1001" s="117"/>
      <c r="J1001" s="117"/>
      <c r="K1001" s="117"/>
      <c r="L1001" s="117"/>
      <c r="M1001" s="117"/>
      <c r="N1001" s="117"/>
      <c r="O1001" s="117"/>
      <c r="P1001" s="117"/>
      <c r="Q1001" s="117"/>
      <c r="R1001" s="117"/>
      <c r="S1001" s="117"/>
      <c r="T1001" s="117"/>
      <c r="U1001" s="117"/>
      <c r="V1001" s="117"/>
      <c r="W1001" s="117"/>
      <c r="X1001" s="117"/>
      <c r="Y1001" s="117"/>
      <c r="Z1001" s="117"/>
      <c r="AA1001" s="117"/>
      <c r="AB1001" s="117"/>
      <c r="AC1001" s="117"/>
      <c r="AD1001" s="117"/>
      <c r="AE1001" s="117"/>
      <c r="AF1001" s="117"/>
      <c r="AG1001" s="117"/>
      <c r="AH1001" s="117"/>
      <c r="AI1001" s="117"/>
      <c r="AJ1001" s="117"/>
      <c r="AK1001" s="117"/>
    </row>
    <row r="1002" spans="1:37" x14ac:dyDescent="0.2">
      <c r="A1002" s="117"/>
      <c r="B1002" s="117"/>
      <c r="C1002" s="117"/>
      <c r="D1002" s="117"/>
      <c r="E1002" s="117"/>
      <c r="F1002" s="117"/>
      <c r="G1002" s="117"/>
      <c r="H1002" s="117"/>
      <c r="I1002" s="117"/>
      <c r="J1002" s="117"/>
      <c r="K1002" s="117"/>
      <c r="L1002" s="117"/>
      <c r="M1002" s="117"/>
      <c r="N1002" s="117"/>
      <c r="O1002" s="117"/>
      <c r="P1002" s="117"/>
      <c r="Q1002" s="117"/>
      <c r="R1002" s="117"/>
      <c r="S1002" s="117"/>
      <c r="T1002" s="117"/>
      <c r="U1002" s="117"/>
      <c r="V1002" s="117"/>
      <c r="W1002" s="117"/>
      <c r="X1002" s="117"/>
      <c r="Y1002" s="117"/>
      <c r="Z1002" s="117"/>
      <c r="AA1002" s="117"/>
      <c r="AB1002" s="117"/>
      <c r="AC1002" s="117"/>
      <c r="AD1002" s="117"/>
      <c r="AE1002" s="117"/>
      <c r="AF1002" s="117"/>
      <c r="AG1002" s="117"/>
      <c r="AH1002" s="117"/>
      <c r="AI1002" s="117"/>
      <c r="AJ1002" s="117"/>
      <c r="AK1002" s="117"/>
    </row>
    <row r="1003" spans="1:37" x14ac:dyDescent="0.2">
      <c r="A1003" s="117"/>
      <c r="B1003" s="117"/>
      <c r="C1003" s="117"/>
      <c r="D1003" s="117"/>
      <c r="E1003" s="117"/>
      <c r="F1003" s="117"/>
      <c r="G1003" s="117"/>
      <c r="H1003" s="117"/>
      <c r="I1003" s="117"/>
      <c r="J1003" s="117"/>
      <c r="K1003" s="117"/>
      <c r="L1003" s="117"/>
      <c r="M1003" s="117"/>
      <c r="N1003" s="117"/>
      <c r="O1003" s="117"/>
      <c r="P1003" s="117"/>
      <c r="Q1003" s="117"/>
      <c r="R1003" s="117"/>
      <c r="S1003" s="117"/>
      <c r="T1003" s="117"/>
      <c r="U1003" s="117"/>
      <c r="V1003" s="117"/>
      <c r="W1003" s="117"/>
      <c r="X1003" s="117"/>
      <c r="Y1003" s="117"/>
      <c r="Z1003" s="117"/>
      <c r="AA1003" s="117"/>
      <c r="AB1003" s="117"/>
      <c r="AC1003" s="117"/>
      <c r="AD1003" s="117"/>
      <c r="AE1003" s="117"/>
      <c r="AF1003" s="117"/>
      <c r="AG1003" s="117"/>
      <c r="AH1003" s="117"/>
      <c r="AI1003" s="117"/>
      <c r="AJ1003" s="117"/>
      <c r="AK1003" s="117"/>
    </row>
    <row r="1004" spans="1:37" x14ac:dyDescent="0.2">
      <c r="A1004" s="117"/>
      <c r="B1004" s="117"/>
      <c r="C1004" s="117"/>
      <c r="D1004" s="117"/>
      <c r="E1004" s="117"/>
      <c r="F1004" s="117"/>
      <c r="G1004" s="117"/>
      <c r="H1004" s="117"/>
      <c r="I1004" s="117"/>
      <c r="J1004" s="117"/>
      <c r="K1004" s="117"/>
      <c r="L1004" s="117"/>
      <c r="M1004" s="117"/>
      <c r="N1004" s="117"/>
      <c r="O1004" s="117"/>
      <c r="P1004" s="117"/>
      <c r="Q1004" s="117"/>
      <c r="R1004" s="117"/>
      <c r="S1004" s="117"/>
      <c r="T1004" s="117"/>
      <c r="U1004" s="117"/>
      <c r="V1004" s="117"/>
      <c r="W1004" s="117"/>
      <c r="X1004" s="117"/>
      <c r="Y1004" s="117"/>
      <c r="Z1004" s="117"/>
      <c r="AA1004" s="117"/>
      <c r="AB1004" s="117"/>
      <c r="AC1004" s="117"/>
      <c r="AD1004" s="117"/>
      <c r="AE1004" s="117"/>
      <c r="AF1004" s="117"/>
      <c r="AG1004" s="117"/>
      <c r="AH1004" s="117"/>
      <c r="AI1004" s="117"/>
      <c r="AJ1004" s="117"/>
      <c r="AK1004" s="117"/>
    </row>
    <row r="1005" spans="1:37" x14ac:dyDescent="0.2">
      <c r="A1005" s="117"/>
      <c r="B1005" s="117"/>
      <c r="C1005" s="117"/>
      <c r="D1005" s="117"/>
      <c r="E1005" s="117"/>
      <c r="F1005" s="117"/>
      <c r="G1005" s="117"/>
      <c r="H1005" s="117"/>
      <c r="I1005" s="117"/>
      <c r="J1005" s="117"/>
      <c r="K1005" s="117"/>
      <c r="L1005" s="117"/>
      <c r="M1005" s="117"/>
      <c r="N1005" s="117"/>
      <c r="O1005" s="117"/>
      <c r="P1005" s="117"/>
      <c r="Q1005" s="117"/>
      <c r="R1005" s="117"/>
      <c r="S1005" s="117"/>
      <c r="T1005" s="117"/>
      <c r="U1005" s="117"/>
      <c r="V1005" s="117"/>
      <c r="W1005" s="117"/>
      <c r="X1005" s="117"/>
      <c r="Y1005" s="117"/>
      <c r="Z1005" s="117"/>
      <c r="AA1005" s="117"/>
      <c r="AB1005" s="117"/>
      <c r="AC1005" s="117"/>
      <c r="AD1005" s="117"/>
      <c r="AE1005" s="117"/>
      <c r="AF1005" s="117"/>
      <c r="AG1005" s="117"/>
      <c r="AH1005" s="117"/>
      <c r="AI1005" s="117"/>
      <c r="AJ1005" s="117"/>
      <c r="AK1005" s="117"/>
    </row>
    <row r="1006" spans="1:37" x14ac:dyDescent="0.2">
      <c r="A1006" s="117"/>
      <c r="B1006" s="117"/>
      <c r="C1006" s="117"/>
      <c r="D1006" s="117"/>
      <c r="E1006" s="117"/>
      <c r="F1006" s="117"/>
      <c r="G1006" s="117"/>
      <c r="H1006" s="117"/>
      <c r="I1006" s="117"/>
      <c r="J1006" s="117"/>
      <c r="K1006" s="117"/>
      <c r="L1006" s="117"/>
      <c r="M1006" s="117"/>
      <c r="N1006" s="117"/>
      <c r="O1006" s="117"/>
      <c r="P1006" s="117"/>
      <c r="Q1006" s="117"/>
      <c r="R1006" s="117"/>
      <c r="S1006" s="117"/>
      <c r="T1006" s="117"/>
      <c r="U1006" s="117"/>
      <c r="V1006" s="117"/>
      <c r="W1006" s="117"/>
      <c r="X1006" s="117"/>
      <c r="Y1006" s="117"/>
      <c r="Z1006" s="117"/>
      <c r="AA1006" s="117"/>
      <c r="AB1006" s="117"/>
      <c r="AC1006" s="117"/>
      <c r="AD1006" s="117"/>
      <c r="AE1006" s="117"/>
      <c r="AF1006" s="117"/>
      <c r="AG1006" s="117"/>
      <c r="AH1006" s="117"/>
      <c r="AI1006" s="117"/>
      <c r="AJ1006" s="117"/>
      <c r="AK1006" s="117"/>
    </row>
    <row r="1007" spans="1:37" x14ac:dyDescent="0.2">
      <c r="A1007" s="117"/>
      <c r="B1007" s="117"/>
      <c r="C1007" s="117"/>
      <c r="D1007" s="117"/>
      <c r="E1007" s="117"/>
      <c r="F1007" s="117"/>
      <c r="G1007" s="117"/>
      <c r="H1007" s="117"/>
      <c r="I1007" s="117"/>
      <c r="J1007" s="117"/>
      <c r="K1007" s="117"/>
      <c r="L1007" s="117"/>
      <c r="M1007" s="117"/>
      <c r="N1007" s="117"/>
      <c r="O1007" s="117"/>
      <c r="P1007" s="117"/>
      <c r="Q1007" s="117"/>
      <c r="R1007" s="117"/>
      <c r="S1007" s="117"/>
      <c r="T1007" s="117"/>
      <c r="U1007" s="117"/>
      <c r="V1007" s="117"/>
      <c r="W1007" s="117"/>
      <c r="X1007" s="117"/>
      <c r="Y1007" s="117"/>
      <c r="Z1007" s="117"/>
      <c r="AA1007" s="117"/>
      <c r="AB1007" s="117"/>
      <c r="AC1007" s="117"/>
      <c r="AD1007" s="117"/>
      <c r="AE1007" s="117"/>
      <c r="AF1007" s="117"/>
      <c r="AG1007" s="117"/>
      <c r="AH1007" s="117"/>
      <c r="AI1007" s="117"/>
      <c r="AJ1007" s="117"/>
      <c r="AK1007" s="117"/>
    </row>
    <row r="1008" spans="1:37" x14ac:dyDescent="0.2">
      <c r="A1008" s="117"/>
      <c r="B1008" s="117"/>
      <c r="C1008" s="117"/>
      <c r="D1008" s="117"/>
      <c r="E1008" s="117"/>
      <c r="F1008" s="117"/>
      <c r="G1008" s="117"/>
      <c r="H1008" s="117"/>
      <c r="I1008" s="117"/>
      <c r="J1008" s="117"/>
      <c r="K1008" s="117"/>
      <c r="L1008" s="117"/>
      <c r="M1008" s="117"/>
      <c r="N1008" s="117"/>
      <c r="O1008" s="117"/>
      <c r="P1008" s="117"/>
      <c r="Q1008" s="117"/>
      <c r="R1008" s="117"/>
      <c r="S1008" s="117"/>
      <c r="T1008" s="117"/>
      <c r="U1008" s="117"/>
      <c r="V1008" s="117"/>
      <c r="W1008" s="117"/>
      <c r="X1008" s="117"/>
      <c r="Y1008" s="117"/>
      <c r="Z1008" s="117"/>
      <c r="AA1008" s="117"/>
      <c r="AB1008" s="117"/>
      <c r="AC1008" s="117"/>
      <c r="AD1008" s="117"/>
      <c r="AE1008" s="117"/>
      <c r="AF1008" s="117"/>
      <c r="AG1008" s="117"/>
      <c r="AH1008" s="117"/>
      <c r="AI1008" s="117"/>
      <c r="AJ1008" s="117"/>
      <c r="AK1008" s="117"/>
    </row>
    <row r="1009" spans="1:37" x14ac:dyDescent="0.2">
      <c r="A1009" s="117"/>
      <c r="B1009" s="117"/>
      <c r="C1009" s="117"/>
      <c r="D1009" s="117"/>
      <c r="E1009" s="117"/>
      <c r="F1009" s="117"/>
      <c r="G1009" s="117"/>
      <c r="H1009" s="117"/>
      <c r="I1009" s="117"/>
      <c r="J1009" s="117"/>
      <c r="K1009" s="117"/>
      <c r="L1009" s="117"/>
      <c r="M1009" s="117"/>
      <c r="N1009" s="117"/>
      <c r="O1009" s="117"/>
      <c r="P1009" s="117"/>
      <c r="Q1009" s="117"/>
      <c r="R1009" s="117"/>
      <c r="S1009" s="117"/>
      <c r="T1009" s="117"/>
      <c r="U1009" s="117"/>
      <c r="V1009" s="117"/>
      <c r="W1009" s="117"/>
      <c r="X1009" s="117"/>
      <c r="Y1009" s="117"/>
      <c r="Z1009" s="117"/>
      <c r="AA1009" s="117"/>
      <c r="AB1009" s="117"/>
      <c r="AC1009" s="117"/>
      <c r="AD1009" s="117"/>
      <c r="AE1009" s="117"/>
      <c r="AF1009" s="117"/>
      <c r="AG1009" s="117"/>
      <c r="AH1009" s="117"/>
      <c r="AI1009" s="117"/>
      <c r="AJ1009" s="117"/>
      <c r="AK1009" s="117"/>
    </row>
    <row r="1010" spans="1:37" x14ac:dyDescent="0.2">
      <c r="A1010" s="117"/>
      <c r="B1010" s="117"/>
      <c r="C1010" s="117"/>
      <c r="D1010" s="117"/>
      <c r="E1010" s="117"/>
      <c r="F1010" s="117"/>
      <c r="G1010" s="117"/>
      <c r="H1010" s="117"/>
      <c r="I1010" s="117"/>
      <c r="J1010" s="117"/>
      <c r="K1010" s="117"/>
      <c r="L1010" s="117"/>
      <c r="M1010" s="117"/>
      <c r="N1010" s="117"/>
      <c r="O1010" s="117"/>
      <c r="P1010" s="117"/>
      <c r="Q1010" s="117"/>
      <c r="R1010" s="117"/>
      <c r="S1010" s="117"/>
      <c r="T1010" s="117"/>
      <c r="U1010" s="117"/>
      <c r="V1010" s="117"/>
      <c r="W1010" s="117"/>
      <c r="X1010" s="117"/>
      <c r="Y1010" s="117"/>
      <c r="Z1010" s="117"/>
      <c r="AA1010" s="117"/>
      <c r="AB1010" s="117"/>
      <c r="AC1010" s="117"/>
      <c r="AD1010" s="117"/>
      <c r="AE1010" s="117"/>
      <c r="AF1010" s="117"/>
      <c r="AG1010" s="117"/>
      <c r="AH1010" s="117"/>
      <c r="AI1010" s="117"/>
      <c r="AJ1010" s="117"/>
      <c r="AK1010" s="117"/>
    </row>
    <row r="1011" spans="1:37" x14ac:dyDescent="0.2">
      <c r="A1011" s="117"/>
      <c r="B1011" s="117"/>
      <c r="C1011" s="117"/>
      <c r="D1011" s="117"/>
      <c r="E1011" s="117"/>
      <c r="F1011" s="117"/>
      <c r="G1011" s="117"/>
      <c r="H1011" s="117"/>
      <c r="I1011" s="117"/>
      <c r="J1011" s="117"/>
      <c r="K1011" s="117"/>
      <c r="L1011" s="117"/>
      <c r="M1011" s="117"/>
      <c r="N1011" s="117"/>
      <c r="O1011" s="117"/>
      <c r="P1011" s="117"/>
      <c r="Q1011" s="117"/>
      <c r="R1011" s="117"/>
      <c r="S1011" s="117"/>
      <c r="T1011" s="117"/>
      <c r="U1011" s="117"/>
      <c r="V1011" s="117"/>
      <c r="W1011" s="117"/>
      <c r="X1011" s="117"/>
      <c r="Y1011" s="117"/>
      <c r="Z1011" s="117"/>
      <c r="AA1011" s="117"/>
      <c r="AB1011" s="117"/>
      <c r="AC1011" s="117"/>
      <c r="AD1011" s="117"/>
      <c r="AE1011" s="117"/>
      <c r="AF1011" s="117"/>
      <c r="AG1011" s="117"/>
      <c r="AH1011" s="117"/>
      <c r="AI1011" s="117"/>
      <c r="AJ1011" s="117"/>
      <c r="AK1011" s="117"/>
    </row>
    <row r="1012" spans="1:37" x14ac:dyDescent="0.2">
      <c r="A1012" s="117"/>
      <c r="B1012" s="117"/>
      <c r="C1012" s="117"/>
      <c r="D1012" s="117"/>
      <c r="E1012" s="117"/>
      <c r="F1012" s="117"/>
      <c r="G1012" s="117"/>
      <c r="H1012" s="117"/>
      <c r="I1012" s="117"/>
      <c r="J1012" s="117"/>
      <c r="K1012" s="117"/>
      <c r="L1012" s="117"/>
      <c r="M1012" s="117"/>
      <c r="N1012" s="117"/>
      <c r="O1012" s="117"/>
      <c r="P1012" s="117"/>
      <c r="Q1012" s="117"/>
      <c r="R1012" s="117"/>
      <c r="S1012" s="117"/>
      <c r="T1012" s="117"/>
      <c r="U1012" s="117"/>
      <c r="V1012" s="117"/>
      <c r="W1012" s="117"/>
      <c r="X1012" s="117"/>
      <c r="Y1012" s="117"/>
      <c r="Z1012" s="117"/>
      <c r="AA1012" s="117"/>
      <c r="AB1012" s="117"/>
      <c r="AC1012" s="117"/>
      <c r="AD1012" s="117"/>
      <c r="AE1012" s="117"/>
      <c r="AF1012" s="117"/>
      <c r="AG1012" s="117"/>
      <c r="AH1012" s="117"/>
      <c r="AI1012" s="117"/>
      <c r="AJ1012" s="117"/>
      <c r="AK1012" s="117"/>
    </row>
    <row r="1013" spans="1:37" x14ac:dyDescent="0.2">
      <c r="A1013" s="117"/>
      <c r="B1013" s="117"/>
      <c r="C1013" s="117"/>
      <c r="D1013" s="117"/>
      <c r="E1013" s="117"/>
      <c r="F1013" s="117"/>
      <c r="G1013" s="117"/>
      <c r="H1013" s="117"/>
      <c r="I1013" s="117"/>
      <c r="J1013" s="117"/>
      <c r="K1013" s="117"/>
      <c r="L1013" s="117"/>
      <c r="M1013" s="117"/>
      <c r="N1013" s="117"/>
      <c r="O1013" s="117"/>
      <c r="P1013" s="117"/>
      <c r="Q1013" s="117"/>
      <c r="R1013" s="117"/>
      <c r="S1013" s="117"/>
      <c r="T1013" s="117"/>
      <c r="U1013" s="117"/>
      <c r="V1013" s="117"/>
      <c r="W1013" s="117"/>
      <c r="X1013" s="117"/>
      <c r="Y1013" s="117"/>
      <c r="Z1013" s="117"/>
      <c r="AA1013" s="117"/>
      <c r="AB1013" s="117"/>
      <c r="AC1013" s="117"/>
      <c r="AD1013" s="117"/>
      <c r="AE1013" s="117"/>
      <c r="AF1013" s="117"/>
      <c r="AG1013" s="117"/>
      <c r="AH1013" s="117"/>
      <c r="AI1013" s="117"/>
      <c r="AJ1013" s="117"/>
      <c r="AK1013" s="117"/>
    </row>
    <row r="1014" spans="1:37" x14ac:dyDescent="0.2">
      <c r="A1014" s="117"/>
      <c r="B1014" s="117"/>
      <c r="C1014" s="117"/>
      <c r="D1014" s="117"/>
      <c r="E1014" s="117"/>
      <c r="F1014" s="117"/>
      <c r="G1014" s="117"/>
      <c r="H1014" s="117"/>
      <c r="I1014" s="117"/>
      <c r="J1014" s="117"/>
      <c r="K1014" s="117"/>
      <c r="L1014" s="117"/>
      <c r="M1014" s="117"/>
      <c r="N1014" s="117"/>
      <c r="O1014" s="117"/>
      <c r="P1014" s="117"/>
      <c r="Q1014" s="117"/>
      <c r="R1014" s="117"/>
      <c r="S1014" s="117"/>
      <c r="T1014" s="117"/>
      <c r="U1014" s="117"/>
      <c r="V1014" s="117"/>
      <c r="W1014" s="117"/>
      <c r="X1014" s="117"/>
      <c r="Y1014" s="117"/>
      <c r="Z1014" s="117"/>
      <c r="AA1014" s="117"/>
      <c r="AB1014" s="117"/>
      <c r="AC1014" s="117"/>
      <c r="AD1014" s="117"/>
      <c r="AE1014" s="117"/>
      <c r="AF1014" s="117"/>
      <c r="AG1014" s="117"/>
      <c r="AH1014" s="117"/>
      <c r="AI1014" s="117"/>
      <c r="AJ1014" s="117"/>
      <c r="AK1014" s="117"/>
    </row>
    <row r="1015" spans="1:37" x14ac:dyDescent="0.2">
      <c r="A1015" s="117"/>
      <c r="B1015" s="117"/>
      <c r="C1015" s="117"/>
      <c r="D1015" s="117"/>
      <c r="E1015" s="117"/>
      <c r="F1015" s="117"/>
      <c r="G1015" s="117"/>
      <c r="H1015" s="117"/>
      <c r="I1015" s="117"/>
      <c r="J1015" s="117"/>
      <c r="K1015" s="117"/>
      <c r="L1015" s="117"/>
      <c r="M1015" s="117"/>
      <c r="N1015" s="117"/>
      <c r="O1015" s="117"/>
      <c r="P1015" s="117"/>
      <c r="Q1015" s="117"/>
      <c r="R1015" s="117"/>
      <c r="S1015" s="117"/>
      <c r="T1015" s="117"/>
      <c r="U1015" s="117"/>
      <c r="V1015" s="117"/>
      <c r="W1015" s="117"/>
      <c r="X1015" s="117"/>
      <c r="Y1015" s="117"/>
      <c r="Z1015" s="117"/>
      <c r="AA1015" s="117"/>
      <c r="AB1015" s="117"/>
      <c r="AC1015" s="117"/>
      <c r="AD1015" s="117"/>
      <c r="AE1015" s="117"/>
      <c r="AF1015" s="117"/>
      <c r="AG1015" s="117"/>
      <c r="AH1015" s="117"/>
      <c r="AI1015" s="117"/>
      <c r="AJ1015" s="117"/>
      <c r="AK1015" s="117"/>
    </row>
  </sheetData>
  <printOptions horizontalCentered="1"/>
  <pageMargins left="0.74803149606299213" right="0.74803149606299213" top="0.39370078740157483" bottom="0.39370078740157483" header="0" footer="0"/>
  <pageSetup paperSize="9" scale="79" fitToHeight="15" orientation="landscape" r:id="rId1"/>
  <headerFooter alignWithMargins="0"/>
  <rowBreaks count="18" manualBreakCount="18">
    <brk id="15" max="16383" man="1"/>
    <brk id="21" max="16383" man="1"/>
    <brk id="31" max="16383" man="1"/>
    <brk id="36" max="16383" man="1"/>
    <brk id="61" max="16383" man="1"/>
    <brk id="63" max="16383" man="1"/>
    <brk id="65" max="16383" man="1"/>
    <brk id="69" max="16383" man="1"/>
    <brk id="111" max="16383" man="1"/>
    <brk id="120" max="16383" man="1"/>
    <brk id="128" max="16383" man="1"/>
    <brk id="139" max="16383" man="1"/>
    <brk id="153" max="16383" man="1"/>
    <brk id="168" max="16383" man="1"/>
    <brk id="180" max="16383" man="1"/>
    <brk id="209" max="16383" man="1"/>
    <brk id="215" max="16383" man="1"/>
    <brk id="22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77B285-0C21-47C2-B979-1C5C96FE2D4F}"/>
</file>

<file path=customXml/itemProps2.xml><?xml version="1.0" encoding="utf-8"?>
<ds:datastoreItem xmlns:ds="http://schemas.openxmlformats.org/officeDocument/2006/customXml" ds:itemID="{BD81695D-DAD5-4454-8E0E-B35AA8835929}"/>
</file>

<file path=customXml/itemProps3.xml><?xml version="1.0" encoding="utf-8"?>
<ds:datastoreItem xmlns:ds="http://schemas.openxmlformats.org/officeDocument/2006/customXml" ds:itemID="{52319928-C682-49C8-980F-2BD38F2F5B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Estadística</vt:lpstr>
      <vt:lpstr>11</vt:lpstr>
      <vt:lpstr>12.1</vt:lpstr>
      <vt:lpstr>12.2</vt:lpstr>
      <vt:lpstr>12.3</vt:lpstr>
      <vt:lpstr>13</vt:lpstr>
      <vt:lpstr>141</vt:lpstr>
      <vt:lpstr>15</vt:lpstr>
      <vt:lpstr>16</vt:lpstr>
      <vt:lpstr>'11'!Área_de_impresión</vt:lpstr>
      <vt:lpstr>'12.1'!Área_de_impresión</vt:lpstr>
      <vt:lpstr>'12.2'!Área_de_impresión</vt:lpstr>
      <vt:lpstr>'12.3'!Área_de_impresión</vt:lpstr>
      <vt:lpstr>'13'!Área_de_impresión</vt:lpstr>
      <vt:lpstr>'141'!Área_de_impresión</vt:lpstr>
      <vt:lpstr>'15'!Área_de_impresión</vt:lpstr>
      <vt:lpstr>'16'!Área_de_impresión</vt:lpstr>
      <vt:lpstr>Estadística!Área_de_impresión</vt:lpstr>
      <vt:lpstr>'16'!Títulos_a_imprimir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2025-01-23T11:33:14Z</dcterms:created>
  <dcterms:modified xsi:type="dcterms:W3CDTF">2025-01-23T12:27:33Z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</Properties>
</file>