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6-2014-2023 Ley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'51'!$A$1:$K$24</definedName>
    <definedName name="_xlnm.Print_Area" localSheetId="2">'52'!$A$1:$K$22</definedName>
    <definedName name="_xlnm.Print_Area" localSheetId="0">Estadística!$A$1:$M$32</definedName>
  </definedNames>
  <calcPr calcId="162913"/>
</workbook>
</file>

<file path=xl/calcChain.xml><?xml version="1.0" encoding="utf-8"?>
<calcChain xmlns="http://schemas.openxmlformats.org/spreadsheetml/2006/main">
  <c r="B7" i="16" l="1"/>
  <c r="C7" i="16"/>
  <c r="B8" i="16"/>
  <c r="C8" i="16"/>
  <c r="B9" i="16"/>
  <c r="C9" i="16"/>
  <c r="B10" i="16"/>
  <c r="C10" i="16"/>
  <c r="B11" i="16"/>
  <c r="C11" i="16"/>
  <c r="D11" i="16"/>
  <c r="E11" i="16"/>
  <c r="F11" i="16"/>
  <c r="G11" i="16"/>
  <c r="H11" i="16"/>
  <c r="I11" i="16"/>
  <c r="J11" i="16"/>
  <c r="K11" i="16"/>
  <c r="K17" i="18" l="1"/>
  <c r="K13" i="18"/>
  <c r="K10" i="18"/>
  <c r="K18" i="16"/>
  <c r="K14" i="16"/>
  <c r="K14" i="18" l="1"/>
  <c r="K18" i="18" s="1"/>
  <c r="K15" i="16"/>
  <c r="K19" i="16" s="1"/>
  <c r="J17" i="18"/>
  <c r="J13" i="18"/>
  <c r="J10" i="18"/>
  <c r="J14" i="18" l="1"/>
  <c r="J18" i="18" s="1"/>
  <c r="J18" i="16" l="1"/>
  <c r="J14" i="16"/>
  <c r="J15" i="16" l="1"/>
  <c r="J19" i="16" s="1"/>
  <c r="H17" i="18"/>
  <c r="G17" i="18"/>
  <c r="F17" i="18"/>
  <c r="E17" i="18"/>
  <c r="D17" i="18"/>
  <c r="I17" i="18"/>
  <c r="I13" i="18"/>
  <c r="I10" i="18"/>
  <c r="I18" i="16"/>
  <c r="I14" i="16"/>
  <c r="I14" i="18" l="1"/>
  <c r="I18" i="18" s="1"/>
  <c r="I15" i="16"/>
  <c r="I19" i="16" s="1"/>
  <c r="H13" i="18"/>
  <c r="H10" i="18"/>
  <c r="H18" i="16"/>
  <c r="H14" i="16"/>
  <c r="H15" i="16" l="1"/>
  <c r="H19" i="16" s="1"/>
  <c r="H14" i="18"/>
  <c r="H18" i="18" s="1"/>
  <c r="G13" i="18"/>
  <c r="G10" i="18"/>
  <c r="G14" i="18" l="1"/>
  <c r="G18" i="18" s="1"/>
  <c r="G18" i="16"/>
  <c r="G14" i="16"/>
  <c r="G15" i="16" l="1"/>
  <c r="G19" i="16" s="1"/>
  <c r="F13" i="18" l="1"/>
  <c r="F10" i="18"/>
  <c r="F14" i="18" l="1"/>
  <c r="F18" i="18" s="1"/>
  <c r="F18" i="16"/>
  <c r="F14" i="16"/>
  <c r="F15" i="16" l="1"/>
  <c r="F19" i="16" s="1"/>
  <c r="E13" i="18"/>
  <c r="E10" i="18"/>
  <c r="E14" i="18" l="1"/>
  <c r="E18" i="18" s="1"/>
  <c r="E18" i="16"/>
  <c r="E14" i="16"/>
  <c r="E15" i="16" l="1"/>
  <c r="E19" i="16" s="1"/>
  <c r="D14" i="16" l="1"/>
  <c r="D18" i="16"/>
  <c r="D10" i="18"/>
  <c r="D13" i="18"/>
  <c r="D14" i="18" l="1"/>
  <c r="D18" i="18" s="1"/>
  <c r="D15" i="16"/>
  <c r="D19" i="16" s="1"/>
  <c r="C15" i="18"/>
  <c r="C17" i="18" s="1"/>
  <c r="C12" i="18"/>
  <c r="C9" i="18"/>
  <c r="C8" i="18"/>
  <c r="C7" i="18"/>
  <c r="C16" i="16" l="1"/>
  <c r="C13" i="16" l="1"/>
  <c r="C12" i="16"/>
  <c r="C10" i="18" l="1"/>
  <c r="C13" i="18"/>
  <c r="C18" i="16"/>
  <c r="C14" i="16"/>
  <c r="C15" i="16" l="1"/>
  <c r="C19" i="16" s="1"/>
  <c r="C14" i="18"/>
  <c r="C18" i="18" s="1"/>
  <c r="B17" i="16"/>
  <c r="B16" i="16"/>
  <c r="B15" i="18" l="1"/>
  <c r="B17" i="18" s="1"/>
  <c r="B12" i="18"/>
  <c r="B9" i="18"/>
  <c r="B8" i="18"/>
  <c r="B7" i="18"/>
  <c r="B13" i="16"/>
  <c r="B12" i="16"/>
  <c r="B10" i="18" l="1"/>
  <c r="B13" i="18"/>
  <c r="B14" i="16"/>
  <c r="B18" i="16"/>
  <c r="B15" i="16" l="1"/>
  <c r="B19" i="16" s="1"/>
  <c r="B14" i="18"/>
  <c r="B18" i="18" s="1"/>
</calcChain>
</file>

<file path=xl/sharedStrings.xml><?xml version="1.0" encoding="utf-8"?>
<sst xmlns="http://schemas.openxmlformats.org/spreadsheetml/2006/main" count="62" uniqueCount="43">
  <si>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</si>
  <si>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</si>
  <si>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</si>
  <si>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</si>
  <si>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</si>
  <si>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</si>
  <si>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</si>
  <si>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</si>
  <si>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</si>
  <si>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</si>
  <si>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</si>
  <si>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</si>
  <si>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</si>
  <si>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</si>
  <si>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</si>
  <si>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</si>
  <si>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</si>
  <si>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</si>
  <si>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</si>
  <si>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</si>
  <si>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</si>
  <si>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Tasas, precios y otros ingresos</t>
  </si>
  <si>
    <t xml:space="preserve"> 2014</t>
  </si>
  <si>
    <t xml:space="preserve"> 2016</t>
  </si>
  <si>
    <t xml:space="preserve"> 2017</t>
  </si>
  <si>
    <t>2017</t>
  </si>
  <si>
    <t xml:space="preserve"> 2018</t>
  </si>
  <si>
    <t>2018</t>
  </si>
  <si>
    <t xml:space="preserve"> 2018-P</t>
  </si>
  <si>
    <t xml:space="preserve"> 2019-P</t>
  </si>
  <si>
    <t>2021</t>
  </si>
  <si>
    <t>2022</t>
  </si>
  <si>
    <t xml:space="preserve"> 2022</t>
  </si>
  <si>
    <t>2023</t>
  </si>
  <si>
    <t xml:space="preserve"> 2023</t>
  </si>
  <si>
    <r>
      <t xml:space="preserve">          </t>
    </r>
    <r>
      <rPr>
        <b/>
        <sz val="16"/>
        <rFont val="Arial"/>
        <family val="2"/>
      </rPr>
      <t>5. PRESUPUESTO DEL RESTO DE ENTIDADES DEL SP ADMINISTRATIVO CON PRESUPUESTO LIMITATIVO (AGENCIAS ESTATALES Y OTROS ORGANISMOS PÚBLICOS)</t>
    </r>
  </si>
  <si>
    <r>
      <t xml:space="preserve">         </t>
    </r>
    <r>
      <rPr>
        <b/>
        <sz val="16"/>
        <rFont val="Arial"/>
        <family val="2"/>
      </rPr>
      <t>5. PRESUPUESTO DEL RESTO DE ENTIDADES DEL SP ADMINISTRATIVO CON PRESUPUESTO LIMITATIVO (AGENCIAS ESTATALES Y OTROS ORGANISMOS PÚBLICOS)</t>
    </r>
  </si>
  <si>
    <r>
      <t xml:space="preserve">       </t>
    </r>
    <r>
      <rPr>
        <b/>
        <sz val="16"/>
        <rFont val="Arial"/>
        <family val="2"/>
      </rPr>
      <t>A. PRESUPUESTOS</t>
    </r>
  </si>
  <si>
    <r>
      <t xml:space="preserve">      </t>
    </r>
    <r>
      <rPr>
        <b/>
        <sz val="16"/>
        <rFont val="Arial"/>
        <family val="2"/>
      </rPr>
      <t>A. PRESUPUESTOS</t>
    </r>
  </si>
  <si>
    <t xml:space="preserve"> 2015 (*)</t>
  </si>
  <si>
    <t>(*) En los ingresos por transferencias de capital a partir de 2015 se incluyen las transferencias para financiar costes del sector eléctrico.</t>
  </si>
  <si>
    <t>(*) En las transferencias de capital a partir de 2015 se incluyen las transferencias para financiar costes del sistema eléctrico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</si>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</sst>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5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horizontal="right"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7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8" fillId="0" borderId="0" xfId="0" quotePrefix="1" applyNumberFormat="1" applyFont="1" applyBorder="1" applyAlignment="1">
      <alignment horizontal="right" vertical="center"/>
    </xf>
    <xf numFmtId="1" fontId="10" fillId="0" borderId="0" xfId="0" applyNumberFormat="1" applyFont="1" applyFill="1" applyBorder="1" applyAlignment="1"/>
    <xf numFmtId="1" fontId="17" fillId="0" borderId="0" xfId="0" quotePrefix="1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2428876</xdr:colOff>
      <xdr:row>15</xdr:row>
      <xdr:rowOff>104774</xdr:rowOff>
    </xdr:from>
    <xdr:to>
      <xdr:col>12</xdr:col>
      <xdr:colOff>647179</xdr:colOff>
      <xdr:row>24</xdr:row>
      <xdr:rowOff>142875</xdr:rowOff>
    </xdr:to>
    <xdr:sp macro="" textlink="">
      <xdr:nvSpPr>
        <xdr:cNvPr id="3" name="2 CuadroTexto"/>
        <xdr:cNvSpPr txBox="1"/>
      </xdr:nvSpPr>
      <xdr:spPr>
        <a:xfrm>
          <a:off x="2428876" y="2902253"/>
          <a:ext cx="7852906" cy="1541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2014-2023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resto de Entidades del Sector Público Administrativo con Presupuesto Limitativo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000" b="0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14</xdr:row>
      <xdr:rowOff>85725</xdr:rowOff>
    </xdr:from>
    <xdr:to>
      <xdr:col>1</xdr:col>
      <xdr:colOff>476251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1" y="2657475"/>
          <a:ext cx="666750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370632</xdr:colOff>
      <xdr:row>5</xdr:row>
      <xdr:rowOff>138765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456732" cy="938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topLeftCell="A13" zoomScaleNormal="100" workbookViewId="0">
      <selection activeCell="I31" sqref="I31"/>
    </sheetView>
  </sheetViews>
  <sheetFormatPr baseColWidth="10" defaultRowHeight="12.75" x14ac:dyDescent="0.2"/>
  <cols>
    <col min="1" max="1" width="36.5703125" style="2" customWidth="1"/>
    <col min="2" max="10" width="9.7109375" style="1" customWidth="1"/>
    <col min="11" max="11" width="6.5703125" style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45"/>
    </row>
    <row r="2" spans="1:1" ht="24.95" customHeight="1" x14ac:dyDescent="0.2">
      <c r="A2" s="45"/>
    </row>
    <row r="31" spans="9:16" ht="15.75" x14ac:dyDescent="0.2">
      <c r="I31" s="51"/>
      <c r="J31" s="51" t="s">
        <v>42</v>
      </c>
      <c r="P31" s="47"/>
    </row>
  </sheetData>
  <printOptions horizontalCentered="1"/>
  <pageMargins left="0.74803149606299213" right="0.74803149606299213" top="0.39370078740157483" bottom="0.98425196850393704" header="0" footer="0"/>
  <pageSetup paperSize="9" scale="88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K25"/>
  <sheetViews>
    <sheetView showGridLines="0" zoomScaleNormal="100" workbookViewId="0">
      <selection activeCell="A2" sqref="A2:K3"/>
    </sheetView>
  </sheetViews>
  <sheetFormatPr baseColWidth="10" defaultColWidth="11.42578125" defaultRowHeight="12.75" x14ac:dyDescent="0.2"/>
  <cols>
    <col min="1" max="1" width="46.140625" style="2" customWidth="1"/>
    <col min="2" max="11" width="9.7109375" style="1" customWidth="1"/>
    <col min="12" max="16384" width="11.42578125" style="1"/>
  </cols>
  <sheetData>
    <row r="1" spans="1:11" ht="24.95" customHeight="1" x14ac:dyDescent="0.2">
      <c r="A1" s="46" t="s">
        <v>37</v>
      </c>
    </row>
    <row r="2" spans="1:11" ht="24.95" customHeight="1" x14ac:dyDescent="0.2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4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20.100000000000001" customHeight="1" x14ac:dyDescent="0.2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.75" thickBot="1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s="3" customFormat="1" ht="23.25" customHeight="1" thickBot="1" x14ac:dyDescent="0.25">
      <c r="A6" s="32" t="s">
        <v>1</v>
      </c>
      <c r="B6" s="44" t="s">
        <v>22</v>
      </c>
      <c r="C6" s="44" t="s">
        <v>39</v>
      </c>
      <c r="D6" s="44" t="s">
        <v>23</v>
      </c>
      <c r="E6" s="44" t="s">
        <v>24</v>
      </c>
      <c r="F6" s="44" t="s">
        <v>26</v>
      </c>
      <c r="G6" s="44" t="s">
        <v>28</v>
      </c>
      <c r="H6" s="44" t="s">
        <v>29</v>
      </c>
      <c r="I6" s="44" t="s">
        <v>30</v>
      </c>
      <c r="J6" s="44" t="s">
        <v>31</v>
      </c>
      <c r="K6" s="44" t="s">
        <v>33</v>
      </c>
    </row>
    <row r="7" spans="1:11" s="4" customFormat="1" ht="20.100000000000001" customHeight="1" x14ac:dyDescent="0.2">
      <c r="A7" s="33" t="s">
        <v>2</v>
      </c>
      <c r="B7" s="7">
        <f>479.98233+1011.85587</f>
        <v>1491.8381999999999</v>
      </c>
      <c r="C7" s="7">
        <f>481.99988+1049.03195</f>
        <v>1531.0318300000001</v>
      </c>
      <c r="D7" s="7">
        <v>1563.7419</v>
      </c>
      <c r="E7" s="7">
        <v>1636.47884</v>
      </c>
      <c r="F7" s="7">
        <v>1697.41077</v>
      </c>
      <c r="G7" s="7">
        <v>1697.41077</v>
      </c>
      <c r="H7" s="7">
        <v>1697.41077</v>
      </c>
      <c r="I7" s="7">
        <v>1757.0594599999999</v>
      </c>
      <c r="J7" s="7">
        <v>1944.3145300000001</v>
      </c>
      <c r="K7" s="7">
        <v>2145.3979599999998</v>
      </c>
    </row>
    <row r="8" spans="1:11" s="4" customFormat="1" ht="20.100000000000001" customHeight="1" x14ac:dyDescent="0.2">
      <c r="A8" s="34" t="s">
        <v>3</v>
      </c>
      <c r="B8" s="7">
        <f>234.01293+391.84718</f>
        <v>625.86010999999996</v>
      </c>
      <c r="C8" s="7">
        <f>231.289+425.748</f>
        <v>657.03700000000003</v>
      </c>
      <c r="D8" s="7">
        <v>659.14684999999997</v>
      </c>
      <c r="E8" s="7">
        <v>672.32853</v>
      </c>
      <c r="F8" s="7">
        <v>687.49099000000001</v>
      </c>
      <c r="G8" s="7">
        <v>687.49099000000001</v>
      </c>
      <c r="H8" s="7">
        <v>687.49099000000001</v>
      </c>
      <c r="I8" s="7">
        <v>730.62815999999998</v>
      </c>
      <c r="J8" s="7">
        <v>835.12279999999998</v>
      </c>
      <c r="K8" s="7">
        <v>891.16903000000002</v>
      </c>
    </row>
    <row r="9" spans="1:11" s="4" customFormat="1" ht="20.100000000000001" customHeight="1" x14ac:dyDescent="0.2">
      <c r="A9" s="34" t="s">
        <v>4</v>
      </c>
      <c r="B9" s="7">
        <f>0.5278+2.80627</f>
        <v>3.3340700000000001</v>
      </c>
      <c r="C9" s="7">
        <f>0.57347+2.90627</f>
        <v>3.4797400000000001</v>
      </c>
      <c r="D9" s="7">
        <v>3.7417699999999998</v>
      </c>
      <c r="E9" s="7">
        <v>2.7792400000000002</v>
      </c>
      <c r="F9" s="7">
        <v>2.1634600000000002</v>
      </c>
      <c r="G9" s="7">
        <v>2.1634600000000002</v>
      </c>
      <c r="H9" s="7">
        <v>2.1634600000000002</v>
      </c>
      <c r="I9" s="7">
        <v>3.40523</v>
      </c>
      <c r="J9" s="7">
        <v>3.60141</v>
      </c>
      <c r="K9" s="7">
        <v>3.6673300000000002</v>
      </c>
    </row>
    <row r="10" spans="1:11" s="4" customFormat="1" ht="20.100000000000001" customHeight="1" x14ac:dyDescent="0.2">
      <c r="A10" s="34" t="s">
        <v>5</v>
      </c>
      <c r="B10" s="7">
        <f>180.74725+5.51255</f>
        <v>186.25980000000001</v>
      </c>
      <c r="C10" s="7">
        <f>432.4252+5.10489</f>
        <v>437.53009000000003</v>
      </c>
      <c r="D10" s="7">
        <v>270.41153000000003</v>
      </c>
      <c r="E10" s="7">
        <v>289.26715000000002</v>
      </c>
      <c r="F10" s="7">
        <v>333.77422000000001</v>
      </c>
      <c r="G10" s="7">
        <v>333.77422000000001</v>
      </c>
      <c r="H10" s="7">
        <v>333.77422000000001</v>
      </c>
      <c r="I10" s="7">
        <v>297.77383000000003</v>
      </c>
      <c r="J10" s="7">
        <v>415.20853</v>
      </c>
      <c r="K10" s="7">
        <v>724.52296999999999</v>
      </c>
    </row>
    <row r="11" spans="1:11" s="4" customFormat="1" ht="20.100000000000001" customHeight="1" x14ac:dyDescent="0.2">
      <c r="A11" s="35" t="s">
        <v>6</v>
      </c>
      <c r="B11" s="8">
        <f t="shared" ref="B11:C11" si="0">SUM(B7:B10)</f>
        <v>2307.2921799999995</v>
      </c>
      <c r="C11" s="8">
        <f t="shared" si="0"/>
        <v>2629.0786600000006</v>
      </c>
      <c r="D11" s="8">
        <f t="shared" ref="D11:I11" si="1">SUM(D7:D10)</f>
        <v>2497.04205</v>
      </c>
      <c r="E11" s="8">
        <f t="shared" si="1"/>
        <v>2600.85376</v>
      </c>
      <c r="F11" s="8">
        <f t="shared" si="1"/>
        <v>2720.8394399999997</v>
      </c>
      <c r="G11" s="8">
        <f t="shared" si="1"/>
        <v>2720.8394399999997</v>
      </c>
      <c r="H11" s="8">
        <f t="shared" si="1"/>
        <v>2720.8394399999997</v>
      </c>
      <c r="I11" s="8">
        <f t="shared" si="1"/>
        <v>2788.8666799999996</v>
      </c>
      <c r="J11" s="8">
        <f t="shared" ref="J11:K11" si="2">SUM(J7:J10)</f>
        <v>3198.2472700000003</v>
      </c>
      <c r="K11" s="8">
        <f t="shared" si="2"/>
        <v>3764.75729</v>
      </c>
    </row>
    <row r="12" spans="1:11" s="4" customFormat="1" ht="20.100000000000001" customHeight="1" x14ac:dyDescent="0.2">
      <c r="A12" s="33" t="s">
        <v>7</v>
      </c>
      <c r="B12" s="7">
        <f>173.00848+46.52616</f>
        <v>219.53464</v>
      </c>
      <c r="C12" s="7">
        <f>184.54298+63.939</f>
        <v>248.48197999999999</v>
      </c>
      <c r="D12" s="7">
        <v>282.45096999999998</v>
      </c>
      <c r="E12" s="7">
        <v>287.43923000000001</v>
      </c>
      <c r="F12" s="7">
        <v>301.67865</v>
      </c>
      <c r="G12" s="7">
        <v>301.67865</v>
      </c>
      <c r="H12" s="7">
        <v>301.67865</v>
      </c>
      <c r="I12" s="7">
        <v>629.00778000000003</v>
      </c>
      <c r="J12" s="7">
        <v>657.70358999999996</v>
      </c>
      <c r="K12" s="7">
        <v>754.11085000000003</v>
      </c>
    </row>
    <row r="13" spans="1:11" s="4" customFormat="1" ht="20.100000000000001" customHeight="1" x14ac:dyDescent="0.2">
      <c r="A13" s="34" t="s">
        <v>8</v>
      </c>
      <c r="B13" s="7">
        <f>33.9274+0.9835</f>
        <v>34.910899999999998</v>
      </c>
      <c r="C13" s="7">
        <f>55.29046+4207.5215</f>
        <v>4262.81196</v>
      </c>
      <c r="D13" s="7">
        <v>3952.0858699999999</v>
      </c>
      <c r="E13" s="7">
        <v>4412.1291499999998</v>
      </c>
      <c r="F13" s="7">
        <v>4446.5549300000002</v>
      </c>
      <c r="G13" s="7">
        <v>4446.5549300000002</v>
      </c>
      <c r="H13" s="7">
        <v>4446.5549300000002</v>
      </c>
      <c r="I13" s="7">
        <v>4470.2234400000007</v>
      </c>
      <c r="J13" s="7">
        <v>5093.1920200000004</v>
      </c>
      <c r="K13" s="7">
        <v>4985.3518899999999</v>
      </c>
    </row>
    <row r="14" spans="1:11" s="4" customFormat="1" ht="20.100000000000001" customHeight="1" x14ac:dyDescent="0.2">
      <c r="A14" s="36" t="s">
        <v>9</v>
      </c>
      <c r="B14" s="8">
        <f t="shared" ref="B14:C14" si="3">SUM(B12:B13)</f>
        <v>254.44553999999999</v>
      </c>
      <c r="C14" s="8">
        <f t="shared" si="3"/>
        <v>4511.2939399999996</v>
      </c>
      <c r="D14" s="8">
        <f t="shared" ref="D14:I14" si="4">SUM(D12:D13)</f>
        <v>4234.5368399999998</v>
      </c>
      <c r="E14" s="8">
        <f t="shared" si="4"/>
        <v>4699.5683799999997</v>
      </c>
      <c r="F14" s="8">
        <f t="shared" si="4"/>
        <v>4748.2335800000001</v>
      </c>
      <c r="G14" s="8">
        <f t="shared" si="4"/>
        <v>4748.2335800000001</v>
      </c>
      <c r="H14" s="8">
        <f t="shared" si="4"/>
        <v>4748.2335800000001</v>
      </c>
      <c r="I14" s="8">
        <f t="shared" si="4"/>
        <v>5099.2312200000006</v>
      </c>
      <c r="J14" s="8">
        <f t="shared" ref="J14:K14" si="5">SUM(J12:J13)</f>
        <v>5750.8956100000005</v>
      </c>
      <c r="K14" s="8">
        <f t="shared" si="5"/>
        <v>5739.4627399999999</v>
      </c>
    </row>
    <row r="15" spans="1:11" s="5" customFormat="1" ht="20.100000000000001" customHeight="1" x14ac:dyDescent="0.2">
      <c r="A15" s="37" t="s">
        <v>10</v>
      </c>
      <c r="B15" s="9">
        <f t="shared" ref="B15:C15" si="6">SUM(B14,B11)</f>
        <v>2561.7377199999996</v>
      </c>
      <c r="C15" s="9">
        <f t="shared" si="6"/>
        <v>7140.3726000000006</v>
      </c>
      <c r="D15" s="9">
        <f t="shared" ref="D15:I15" si="7">SUM(D11+D14)</f>
        <v>6731.5788899999998</v>
      </c>
      <c r="E15" s="9">
        <f t="shared" si="7"/>
        <v>7300.4221399999997</v>
      </c>
      <c r="F15" s="9">
        <f t="shared" si="7"/>
        <v>7469.0730199999998</v>
      </c>
      <c r="G15" s="9">
        <f t="shared" si="7"/>
        <v>7469.0730199999998</v>
      </c>
      <c r="H15" s="9">
        <f t="shared" si="7"/>
        <v>7469.0730199999998</v>
      </c>
      <c r="I15" s="9">
        <f t="shared" si="7"/>
        <v>7888.0979000000007</v>
      </c>
      <c r="J15" s="9">
        <f t="shared" ref="J15:K15" si="8">SUM(J11+J14)</f>
        <v>8949.1428800000012</v>
      </c>
      <c r="K15" s="9">
        <f t="shared" si="8"/>
        <v>9504.2200300000004</v>
      </c>
    </row>
    <row r="16" spans="1:11" s="4" customFormat="1" ht="20.100000000000001" customHeight="1" x14ac:dyDescent="0.2">
      <c r="A16" s="34" t="s">
        <v>11</v>
      </c>
      <c r="B16" s="29">
        <f>0.56291+1.34816</f>
        <v>1.91107</v>
      </c>
      <c r="C16" s="29">
        <f>0.57791+1.39616</f>
        <v>1.9740700000000002</v>
      </c>
      <c r="D16" s="29">
        <v>1.98465</v>
      </c>
      <c r="E16" s="29">
        <v>1.93801</v>
      </c>
      <c r="F16" s="29">
        <v>1.95601</v>
      </c>
      <c r="G16" s="29">
        <v>1.95601</v>
      </c>
      <c r="H16" s="29">
        <v>1.95601</v>
      </c>
      <c r="I16" s="29">
        <v>2.0070100000000002</v>
      </c>
      <c r="J16" s="29">
        <v>2.1956799999999999</v>
      </c>
      <c r="K16" s="29">
        <v>2.1894499999999999</v>
      </c>
    </row>
    <row r="17" spans="1:11" s="4" customFormat="1" ht="20.100000000000001" customHeight="1" x14ac:dyDescent="0.2">
      <c r="A17" s="34" t="s">
        <v>12</v>
      </c>
      <c r="B17" s="7">
        <f>4</f>
        <v>4</v>
      </c>
      <c r="C17" s="7">
        <v>4</v>
      </c>
      <c r="D17" s="7">
        <v>4</v>
      </c>
      <c r="E17" s="7">
        <v>10</v>
      </c>
      <c r="F17" s="7">
        <v>10</v>
      </c>
      <c r="G17" s="7">
        <v>10</v>
      </c>
      <c r="H17" s="7">
        <v>10</v>
      </c>
      <c r="I17" s="7">
        <v>0.52439999999999998</v>
      </c>
      <c r="J17" s="7">
        <v>1.17764</v>
      </c>
      <c r="K17" s="7">
        <v>1.17764</v>
      </c>
    </row>
    <row r="18" spans="1:11" s="4" customFormat="1" ht="20.100000000000001" customHeight="1" x14ac:dyDescent="0.2">
      <c r="A18" s="36" t="s">
        <v>13</v>
      </c>
      <c r="B18" s="8">
        <f t="shared" ref="B18:C18" si="9">SUM(B16:B17)</f>
        <v>5.9110700000000005</v>
      </c>
      <c r="C18" s="8">
        <f t="shared" si="9"/>
        <v>5.9740700000000002</v>
      </c>
      <c r="D18" s="8">
        <f t="shared" ref="D18" si="10">SUM(D16:D17)</f>
        <v>5.9846500000000002</v>
      </c>
      <c r="E18" s="8">
        <f t="shared" ref="E18:F18" si="11">SUM(E16:E17)</f>
        <v>11.93801</v>
      </c>
      <c r="F18" s="8">
        <f t="shared" si="11"/>
        <v>11.956009999999999</v>
      </c>
      <c r="G18" s="8">
        <f t="shared" ref="G18:H18" si="12">SUM(G16:G17)</f>
        <v>11.956009999999999</v>
      </c>
      <c r="H18" s="8">
        <f t="shared" si="12"/>
        <v>11.956009999999999</v>
      </c>
      <c r="I18" s="8">
        <f t="shared" ref="I18:J18" si="13">SUM(I16:I17)</f>
        <v>2.5314100000000002</v>
      </c>
      <c r="J18" s="8">
        <f t="shared" si="13"/>
        <v>3.3733199999999997</v>
      </c>
      <c r="K18" s="8">
        <f t="shared" ref="K18" si="14">SUM(K16:K17)</f>
        <v>3.3670900000000001</v>
      </c>
    </row>
    <row r="19" spans="1:11" s="6" customFormat="1" ht="23.1" customHeight="1" x14ac:dyDescent="0.25">
      <c r="A19" s="38" t="s">
        <v>14</v>
      </c>
      <c r="B19" s="9">
        <f t="shared" ref="B19:C19" si="15">SUM(B18,B15)</f>
        <v>2567.6487899999997</v>
      </c>
      <c r="C19" s="9">
        <f t="shared" si="15"/>
        <v>7146.3466700000008</v>
      </c>
      <c r="D19" s="9">
        <f t="shared" ref="D19:I19" si="16">SUM(D15+D18)</f>
        <v>6737.5635400000001</v>
      </c>
      <c r="E19" s="9">
        <f t="shared" si="16"/>
        <v>7312.3601499999995</v>
      </c>
      <c r="F19" s="9">
        <f t="shared" si="16"/>
        <v>7481.0290299999997</v>
      </c>
      <c r="G19" s="9">
        <f t="shared" si="16"/>
        <v>7481.0290299999997</v>
      </c>
      <c r="H19" s="9">
        <f t="shared" si="16"/>
        <v>7481.0290299999997</v>
      </c>
      <c r="I19" s="9">
        <f t="shared" si="16"/>
        <v>7890.6293100000003</v>
      </c>
      <c r="J19" s="9">
        <f t="shared" ref="J19:K19" si="17">SUM(J15+J18)</f>
        <v>8952.5162000000018</v>
      </c>
      <c r="K19" s="9">
        <f t="shared" si="17"/>
        <v>9507.5871200000001</v>
      </c>
    </row>
    <row r="20" spans="1:11" s="6" customFormat="1" ht="24" customHeight="1" x14ac:dyDescent="0.25">
      <c r="A20" s="49" t="s">
        <v>41</v>
      </c>
      <c r="B20" s="43"/>
      <c r="C20" s="43"/>
    </row>
    <row r="21" spans="1:11" s="6" customFormat="1" ht="12.75" customHeight="1" x14ac:dyDescent="0.25">
      <c r="A21" s="16"/>
      <c r="B21" s="43"/>
      <c r="C21" s="43"/>
    </row>
    <row r="22" spans="1:11" x14ac:dyDescent="0.15">
      <c r="A22" s="39"/>
      <c r="B22" s="43"/>
      <c r="C22" s="43"/>
    </row>
    <row r="23" spans="1:11" x14ac:dyDescent="0.2">
      <c r="A23" s="40" t="s">
        <v>15</v>
      </c>
      <c r="B23" s="2"/>
      <c r="C23" s="2"/>
    </row>
    <row r="24" spans="1:11" x14ac:dyDescent="0.2">
      <c r="A24" s="41" t="s">
        <v>17</v>
      </c>
      <c r="B24" s="2"/>
      <c r="C24" s="2"/>
    </row>
    <row r="25" spans="1:11" x14ac:dyDescent="0.2">
      <c r="A25" s="42"/>
    </row>
  </sheetData>
  <mergeCells count="1">
    <mergeCell ref="A2:K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2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K22"/>
  <sheetViews>
    <sheetView showGridLines="0" zoomScaleNormal="100" workbookViewId="0">
      <pane xSplit="1" ySplit="6" topLeftCell="B7" activePane="bottomRight" state="frozen"/>
      <selection activeCell="R32" sqref="R32"/>
      <selection pane="topRight" activeCell="R32" sqref="R32"/>
      <selection pane="bottomLeft" activeCell="R32" sqref="R32"/>
      <selection pane="bottomRight"/>
    </sheetView>
  </sheetViews>
  <sheetFormatPr baseColWidth="10" defaultColWidth="11.42578125" defaultRowHeight="12.75" x14ac:dyDescent="0.2"/>
  <cols>
    <col min="1" max="1" width="44.140625" style="28" customWidth="1"/>
    <col min="2" max="11" width="9.7109375" style="11" customWidth="1"/>
    <col min="12" max="16384" width="11.42578125" style="11"/>
  </cols>
  <sheetData>
    <row r="1" spans="1:11" s="1" customFormat="1" ht="24.95" customHeight="1" x14ac:dyDescent="0.2">
      <c r="A1" s="46" t="s">
        <v>38</v>
      </c>
    </row>
    <row r="2" spans="1:11" s="1" customFormat="1" ht="24.95" customHeight="1" x14ac:dyDescent="0.2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1" customFormat="1" ht="4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20.100000000000001" customHeight="1" x14ac:dyDescent="0.2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75" thickBot="1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5" customFormat="1" ht="23.25" customHeight="1" thickBot="1" x14ac:dyDescent="0.25">
      <c r="A6" s="14" t="s">
        <v>1</v>
      </c>
      <c r="B6" s="44" t="s">
        <v>22</v>
      </c>
      <c r="C6" s="44" t="s">
        <v>39</v>
      </c>
      <c r="D6" s="44" t="s">
        <v>23</v>
      </c>
      <c r="E6" s="44" t="s">
        <v>25</v>
      </c>
      <c r="F6" s="44" t="s">
        <v>27</v>
      </c>
      <c r="G6" s="44" t="s">
        <v>28</v>
      </c>
      <c r="H6" s="44" t="s">
        <v>29</v>
      </c>
      <c r="I6" s="44" t="s">
        <v>30</v>
      </c>
      <c r="J6" s="44" t="s">
        <v>32</v>
      </c>
      <c r="K6" s="44" t="s">
        <v>34</v>
      </c>
    </row>
    <row r="7" spans="1:11" s="17" customFormat="1" ht="20.100000000000001" customHeight="1" x14ac:dyDescent="0.2">
      <c r="A7" s="16" t="s">
        <v>21</v>
      </c>
      <c r="B7" s="7">
        <f>207.62842+163.03682</f>
        <v>370.66524000000004</v>
      </c>
      <c r="C7" s="7">
        <f>236.88288+169.47001</f>
        <v>406.35289</v>
      </c>
      <c r="D7" s="7">
        <v>407.0401</v>
      </c>
      <c r="E7" s="7">
        <v>416.33998000000003</v>
      </c>
      <c r="F7" s="7">
        <v>450.42955000000001</v>
      </c>
      <c r="G7" s="7">
        <v>450.42955000000001</v>
      </c>
      <c r="H7" s="7">
        <v>450.42955000000001</v>
      </c>
      <c r="I7" s="7">
        <v>376.16588000000002</v>
      </c>
      <c r="J7" s="7">
        <v>430.83933000000002</v>
      </c>
      <c r="K7" s="7">
        <v>485.25612000000001</v>
      </c>
    </row>
    <row r="8" spans="1:11" s="17" customFormat="1" ht="20.100000000000001" customHeight="1" x14ac:dyDescent="0.2">
      <c r="A8" s="16" t="s">
        <v>5</v>
      </c>
      <c r="B8" s="7">
        <f>545.1435+1199.1744</f>
        <v>1744.3179</v>
      </c>
      <c r="C8" s="7">
        <f>580.713+1273.925</f>
        <v>1854.6379999999999</v>
      </c>
      <c r="D8" s="7">
        <v>1936.4753700000001</v>
      </c>
      <c r="E8" s="7">
        <v>2019.1026099999999</v>
      </c>
      <c r="F8" s="7">
        <v>2114.4258</v>
      </c>
      <c r="G8" s="7">
        <v>2114.4258</v>
      </c>
      <c r="H8" s="7">
        <v>2114.4258</v>
      </c>
      <c r="I8" s="7">
        <v>2250.0259599999999</v>
      </c>
      <c r="J8" s="7">
        <v>2483.90112</v>
      </c>
      <c r="K8" s="7">
        <v>2979.0740099999998</v>
      </c>
    </row>
    <row r="9" spans="1:11" s="17" customFormat="1" ht="20.100000000000001" customHeight="1" x14ac:dyDescent="0.2">
      <c r="A9" s="18" t="s">
        <v>18</v>
      </c>
      <c r="B9" s="10">
        <f>1.6935+5.97663</f>
        <v>7.6701300000000003</v>
      </c>
      <c r="C9" s="10">
        <f>1.83456+5.42275</f>
        <v>7.2573099999999995</v>
      </c>
      <c r="D9" s="10">
        <v>7.6383099999999997</v>
      </c>
      <c r="E9" s="10">
        <v>8.7422500000000003</v>
      </c>
      <c r="F9" s="10">
        <v>7.8942300000000003</v>
      </c>
      <c r="G9" s="10">
        <v>7.8942300000000003</v>
      </c>
      <c r="H9" s="10">
        <v>7.8942300000000003</v>
      </c>
      <c r="I9" s="10">
        <v>6.2230100000000004</v>
      </c>
      <c r="J9" s="10">
        <v>6.6995899999999997</v>
      </c>
      <c r="K9" s="10">
        <v>7.1935799999999999</v>
      </c>
    </row>
    <row r="10" spans="1:11" s="17" customFormat="1" ht="20.100000000000001" customHeight="1" x14ac:dyDescent="0.2">
      <c r="A10" s="19" t="s">
        <v>6</v>
      </c>
      <c r="B10" s="8">
        <f t="shared" ref="B10:C10" si="0">SUM(B7:B9)</f>
        <v>2122.6532700000002</v>
      </c>
      <c r="C10" s="8">
        <f t="shared" si="0"/>
        <v>2268.2482</v>
      </c>
      <c r="D10" s="8">
        <f t="shared" ref="D10:I10" si="1">SUM(D7:D9)</f>
        <v>2351.1537800000001</v>
      </c>
      <c r="E10" s="8">
        <f t="shared" si="1"/>
        <v>2444.1848399999999</v>
      </c>
      <c r="F10" s="8">
        <f t="shared" si="1"/>
        <v>2572.7495799999997</v>
      </c>
      <c r="G10" s="8">
        <f t="shared" si="1"/>
        <v>2572.7495799999997</v>
      </c>
      <c r="H10" s="8">
        <f t="shared" si="1"/>
        <v>2572.7495799999997</v>
      </c>
      <c r="I10" s="8">
        <f t="shared" si="1"/>
        <v>2632.4148500000001</v>
      </c>
      <c r="J10" s="8">
        <f t="shared" ref="J10:K10" si="2">SUM(J7:J9)</f>
        <v>2921.4400400000004</v>
      </c>
      <c r="K10" s="8">
        <f t="shared" si="2"/>
        <v>3471.5237099999999</v>
      </c>
    </row>
    <row r="11" spans="1:11" s="17" customFormat="1" ht="20.100000000000001" customHeight="1" x14ac:dyDescent="0.2">
      <c r="A11" s="20" t="s">
        <v>19</v>
      </c>
      <c r="B11" s="7">
        <v>4</v>
      </c>
      <c r="C11" s="7">
        <v>4.3504500000000004</v>
      </c>
      <c r="D11" s="7">
        <v>0.08</v>
      </c>
      <c r="E11" s="7">
        <v>0</v>
      </c>
      <c r="F11" s="7">
        <v>0</v>
      </c>
      <c r="G11" s="7">
        <v>0</v>
      </c>
      <c r="H11" s="7">
        <v>0</v>
      </c>
      <c r="I11" s="7">
        <v>33.615389999999998</v>
      </c>
      <c r="J11" s="7">
        <v>34.642389999999999</v>
      </c>
      <c r="K11" s="7">
        <v>34.642389999999999</v>
      </c>
    </row>
    <row r="12" spans="1:11" s="17" customFormat="1" ht="20.100000000000001" customHeight="1" x14ac:dyDescent="0.2">
      <c r="A12" s="16" t="s">
        <v>8</v>
      </c>
      <c r="B12" s="7">
        <f>213.29181+44.16973</f>
        <v>257.46154000000001</v>
      </c>
      <c r="C12" s="7">
        <f>222.031+4262.414</f>
        <v>4484.4449999999997</v>
      </c>
      <c r="D12" s="7">
        <v>4187.2288699999999</v>
      </c>
      <c r="E12" s="7">
        <v>4658.2264100000002</v>
      </c>
      <c r="F12" s="7">
        <v>4713.6725699999997</v>
      </c>
      <c r="G12" s="7">
        <v>4713.6725699999997</v>
      </c>
      <c r="H12" s="7">
        <v>4713.6725699999997</v>
      </c>
      <c r="I12" s="7">
        <v>5039.3637900000003</v>
      </c>
      <c r="J12" s="7">
        <v>5681.6250499999996</v>
      </c>
      <c r="K12" s="7">
        <v>5677.6395300000004</v>
      </c>
    </row>
    <row r="13" spans="1:11" s="17" customFormat="1" ht="20.100000000000001" customHeight="1" x14ac:dyDescent="0.2">
      <c r="A13" s="21" t="s">
        <v>9</v>
      </c>
      <c r="B13" s="8">
        <f t="shared" ref="B13:C13" si="3">SUM(B11:B12)</f>
        <v>261.46154000000001</v>
      </c>
      <c r="C13" s="8">
        <f t="shared" si="3"/>
        <v>4488.7954499999996</v>
      </c>
      <c r="D13" s="8">
        <f t="shared" ref="D13:I13" si="4">SUM(D11+D12)</f>
        <v>4187.3088699999998</v>
      </c>
      <c r="E13" s="8">
        <f t="shared" si="4"/>
        <v>4658.2264100000002</v>
      </c>
      <c r="F13" s="8">
        <f t="shared" si="4"/>
        <v>4713.6725699999997</v>
      </c>
      <c r="G13" s="8">
        <f t="shared" si="4"/>
        <v>4713.6725699999997</v>
      </c>
      <c r="H13" s="8">
        <f t="shared" si="4"/>
        <v>4713.6725699999997</v>
      </c>
      <c r="I13" s="8">
        <f t="shared" si="4"/>
        <v>5072.9791800000003</v>
      </c>
      <c r="J13" s="8">
        <f t="shared" ref="J13:K13" si="5">SUM(J11+J12)</f>
        <v>5716.2674399999996</v>
      </c>
      <c r="K13" s="8">
        <f t="shared" si="5"/>
        <v>5712.2819200000004</v>
      </c>
    </row>
    <row r="14" spans="1:11" s="23" customFormat="1" ht="20.100000000000001" customHeight="1" x14ac:dyDescent="0.2">
      <c r="A14" s="22" t="s">
        <v>10</v>
      </c>
      <c r="B14" s="9">
        <f t="shared" ref="B14" si="6">B10+B13</f>
        <v>2384.11481</v>
      </c>
      <c r="C14" s="9">
        <f t="shared" ref="C14" si="7">C10+C13</f>
        <v>6757.0436499999996</v>
      </c>
      <c r="D14" s="9">
        <f t="shared" ref="D14:I14" si="8">(D10+D13)</f>
        <v>6538.4626499999995</v>
      </c>
      <c r="E14" s="9">
        <f t="shared" si="8"/>
        <v>7102.4112500000001</v>
      </c>
      <c r="F14" s="9">
        <f t="shared" si="8"/>
        <v>7286.4221499999994</v>
      </c>
      <c r="G14" s="9">
        <f t="shared" si="8"/>
        <v>7286.4221499999994</v>
      </c>
      <c r="H14" s="9">
        <f t="shared" si="8"/>
        <v>7286.4221499999994</v>
      </c>
      <c r="I14" s="9">
        <f t="shared" si="8"/>
        <v>7705.3940300000004</v>
      </c>
      <c r="J14" s="9">
        <f t="shared" ref="J14:K14" si="9">(J10+J13)</f>
        <v>8637.7074800000009</v>
      </c>
      <c r="K14" s="9">
        <f t="shared" si="9"/>
        <v>9183.8056300000007</v>
      </c>
    </row>
    <row r="15" spans="1:11" s="17" customFormat="1" ht="20.100000000000001" customHeight="1" x14ac:dyDescent="0.2">
      <c r="A15" s="16" t="s">
        <v>11</v>
      </c>
      <c r="B15" s="7">
        <f>139.01187+44.52211</f>
        <v>183.53397999999999</v>
      </c>
      <c r="C15" s="7">
        <f>349.236+40.06551</f>
        <v>389.30151000000001</v>
      </c>
      <c r="D15" s="7">
        <v>199.10088999999999</v>
      </c>
      <c r="E15" s="7">
        <v>209.94890000000001</v>
      </c>
      <c r="F15" s="7">
        <v>194.60687999999999</v>
      </c>
      <c r="G15" s="7">
        <v>194.60687999999999</v>
      </c>
      <c r="H15" s="7">
        <v>194.60687999999999</v>
      </c>
      <c r="I15" s="7">
        <v>156.23527999999999</v>
      </c>
      <c r="J15" s="7">
        <v>285.80871999999999</v>
      </c>
      <c r="K15" s="7">
        <v>295.60768000000002</v>
      </c>
    </row>
    <row r="16" spans="1:11" s="17" customFormat="1" ht="20.100000000000001" customHeight="1" x14ac:dyDescent="0.2">
      <c r="A16" s="16" t="s">
        <v>12</v>
      </c>
      <c r="B16" s="7"/>
      <c r="C16" s="7"/>
      <c r="D16" s="7"/>
      <c r="E16" s="7"/>
      <c r="F16" s="7"/>
      <c r="G16" s="7"/>
      <c r="H16" s="7"/>
      <c r="I16" s="7">
        <v>29</v>
      </c>
      <c r="J16" s="7">
        <v>29</v>
      </c>
      <c r="K16" s="7">
        <v>28.17381</v>
      </c>
    </row>
    <row r="17" spans="1:11" s="17" customFormat="1" ht="20.100000000000001" customHeight="1" x14ac:dyDescent="0.2">
      <c r="A17" s="36" t="s">
        <v>13</v>
      </c>
      <c r="B17" s="8">
        <f>SUM(B15+B16)</f>
        <v>183.53397999999999</v>
      </c>
      <c r="C17" s="8">
        <f t="shared" ref="C17:H17" si="10">SUM(C15+C16)</f>
        <v>389.30151000000001</v>
      </c>
      <c r="D17" s="8">
        <f t="shared" si="10"/>
        <v>199.10088999999999</v>
      </c>
      <c r="E17" s="8">
        <f t="shared" si="10"/>
        <v>209.94890000000001</v>
      </c>
      <c r="F17" s="8">
        <f t="shared" si="10"/>
        <v>194.60687999999999</v>
      </c>
      <c r="G17" s="8">
        <f t="shared" si="10"/>
        <v>194.60687999999999</v>
      </c>
      <c r="H17" s="8">
        <f t="shared" si="10"/>
        <v>194.60687999999999</v>
      </c>
      <c r="I17" s="8">
        <f>SUM(I15+I16)</f>
        <v>185.23527999999999</v>
      </c>
      <c r="J17" s="8">
        <f>SUM(J15+J16)</f>
        <v>314.80871999999999</v>
      </c>
      <c r="K17" s="8">
        <f>SUM(K15+K16)</f>
        <v>323.78149000000002</v>
      </c>
    </row>
    <row r="18" spans="1:11" s="25" customFormat="1" ht="23.1" customHeight="1" x14ac:dyDescent="0.25">
      <c r="A18" s="24" t="s">
        <v>14</v>
      </c>
      <c r="B18" s="9">
        <f t="shared" ref="B18:C18" si="11">SUM(B15,B14)</f>
        <v>2567.6487900000002</v>
      </c>
      <c r="C18" s="9">
        <f t="shared" si="11"/>
        <v>7146.3451599999999</v>
      </c>
      <c r="D18" s="9">
        <f t="shared" ref="D18:I18" si="12">SUM(D14+D17)</f>
        <v>6737.5635399999992</v>
      </c>
      <c r="E18" s="9">
        <f t="shared" si="12"/>
        <v>7312.3601500000004</v>
      </c>
      <c r="F18" s="9">
        <f t="shared" si="12"/>
        <v>7481.0290299999997</v>
      </c>
      <c r="G18" s="9">
        <f t="shared" si="12"/>
        <v>7481.0290299999997</v>
      </c>
      <c r="H18" s="9">
        <f t="shared" si="12"/>
        <v>7481.0290299999997</v>
      </c>
      <c r="I18" s="9">
        <f t="shared" si="12"/>
        <v>7890.6293100000003</v>
      </c>
      <c r="J18" s="9">
        <f t="shared" ref="J18:K18" si="13">SUM(J14+J17)</f>
        <v>8952.5162000000018</v>
      </c>
      <c r="K18" s="9">
        <f t="shared" si="13"/>
        <v>9507.5871200000001</v>
      </c>
    </row>
    <row r="19" spans="1:11" ht="22.5" customHeight="1" x14ac:dyDescent="0.2">
      <c r="A19" s="49" t="s">
        <v>40</v>
      </c>
      <c r="E19" s="48"/>
      <c r="F19" s="48"/>
      <c r="G19" s="48"/>
      <c r="H19" s="48"/>
      <c r="I19" s="48"/>
      <c r="J19" s="48"/>
      <c r="K19" s="48"/>
    </row>
    <row r="20" spans="1:11" x14ac:dyDescent="0.2">
      <c r="A20" s="16"/>
      <c r="E20" s="48"/>
      <c r="F20" s="48"/>
      <c r="G20" s="48"/>
      <c r="H20" s="48"/>
      <c r="I20" s="48"/>
      <c r="J20" s="48"/>
      <c r="K20" s="48"/>
    </row>
    <row r="21" spans="1:11" x14ac:dyDescent="0.2">
      <c r="A21" s="26" t="s">
        <v>15</v>
      </c>
    </row>
    <row r="22" spans="1:11" x14ac:dyDescent="0.2">
      <c r="A22" s="27" t="s">
        <v>17</v>
      </c>
    </row>
  </sheetData>
  <mergeCells count="1">
    <mergeCell ref="A2:K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B77A09-3878-4AB9-95FA-2F97E1F1CE4A}"/>
</file>

<file path=customXml/itemProps2.xml><?xml version="1.0" encoding="utf-8"?>
<ds:datastoreItem xmlns:ds="http://schemas.openxmlformats.org/officeDocument/2006/customXml" ds:itemID="{712F260F-53F2-43DA-AC2A-9D60782DC6AC}"/>
</file>

<file path=customXml/itemProps3.xml><?xml version="1.0" encoding="utf-8"?>
<ds:datastoreItem xmlns:ds="http://schemas.openxmlformats.org/officeDocument/2006/customXml" ds:itemID="{2927CF74-D528-4C75-BB77-C23818B50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Rebollo Verdejo, María Asunción</cp:lastModifiedBy>
  <cp:lastPrinted>2023-01-17T13:24:41Z</cp:lastPrinted>
  <dcterms:created xsi:type="dcterms:W3CDTF">2003-06-18T15:58:15Z</dcterms:created>
  <dcterms:modified xsi:type="dcterms:W3CDTF">2023-01-17T13:27:12Z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