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7-2015-2023 Prorrogado\"/>
    </mc:Choice>
  </mc:AlternateContent>
  <bookViews>
    <workbookView xWindow="240" yWindow="45" windowWidth="11580" windowHeight="6030"/>
  </bookViews>
  <sheets>
    <sheet name="Estadística" sheetId="19" r:id="rId1"/>
    <sheet name="51" sheetId="16" r:id="rId2"/>
    <sheet name="52" sheetId="18" r:id="rId3"/>
  </sheets>
  <definedNames>
    <definedName name="_xlnm.Print_Area" localSheetId="1">'51'!$A$1:$K$24</definedName>
    <definedName name="_xlnm.Print_Area" localSheetId="2">'52'!$A$1:$K$22</definedName>
    <definedName name="_xlnm.Print_Area" localSheetId="0">Estadística!$A$1:$M$32</definedName>
  </definedNames>
  <calcPr calcId="162913" refMode="R1C1"/>
</workbook>
</file>

<file path=xl/calcChain.xml><?xml version="1.0" encoding="utf-8"?>
<calcChain xmlns="http://schemas.openxmlformats.org/spreadsheetml/2006/main">
  <c r="K17" i="18" l="1"/>
  <c r="K13" i="18"/>
  <c r="K10" i="18"/>
  <c r="K14" i="18" s="1"/>
  <c r="K18" i="18" s="1"/>
  <c r="K18" i="16"/>
  <c r="K14" i="16"/>
  <c r="K11" i="16"/>
  <c r="K15" i="16" l="1"/>
  <c r="K19" i="16" s="1"/>
  <c r="B7" i="16"/>
  <c r="B8" i="16"/>
  <c r="B9" i="16"/>
  <c r="B10" i="16"/>
  <c r="B11" i="16"/>
  <c r="C11" i="16"/>
  <c r="D11" i="16"/>
  <c r="E11" i="16"/>
  <c r="F11" i="16"/>
  <c r="G11" i="16"/>
  <c r="H11" i="16"/>
  <c r="I11" i="16"/>
  <c r="J11" i="16"/>
  <c r="J17" i="18" l="1"/>
  <c r="J13" i="18"/>
  <c r="J10" i="18"/>
  <c r="J18" i="16"/>
  <c r="J14" i="16"/>
  <c r="J14" i="18" l="1"/>
  <c r="J18" i="18" s="1"/>
  <c r="J15" i="16"/>
  <c r="J19" i="16" s="1"/>
  <c r="I17" i="18"/>
  <c r="I13" i="18"/>
  <c r="I10" i="18"/>
  <c r="I14" i="18" l="1"/>
  <c r="I18" i="18" s="1"/>
  <c r="I18" i="16" l="1"/>
  <c r="I14" i="16"/>
  <c r="I15" i="16" l="1"/>
  <c r="I19" i="16" s="1"/>
  <c r="G17" i="18"/>
  <c r="F17" i="18"/>
  <c r="E17" i="18"/>
  <c r="D17" i="18"/>
  <c r="C17" i="18"/>
  <c r="H17" i="18"/>
  <c r="H13" i="18"/>
  <c r="H10" i="18"/>
  <c r="H18" i="16"/>
  <c r="H14" i="16"/>
  <c r="H14" i="18" l="1"/>
  <c r="H18" i="18" s="1"/>
  <c r="H15" i="16"/>
  <c r="H19" i="16" s="1"/>
  <c r="G13" i="18"/>
  <c r="G10" i="18"/>
  <c r="G18" i="16"/>
  <c r="G14" i="16"/>
  <c r="G15" i="16" l="1"/>
  <c r="G19" i="16" s="1"/>
  <c r="G14" i="18"/>
  <c r="G18" i="18" s="1"/>
  <c r="F13" i="18"/>
  <c r="F10" i="18"/>
  <c r="F14" i="18" l="1"/>
  <c r="F18" i="18" s="1"/>
  <c r="F18" i="16"/>
  <c r="F14" i="16"/>
  <c r="F15" i="16" l="1"/>
  <c r="F19" i="16" s="1"/>
  <c r="E13" i="18" l="1"/>
  <c r="E10" i="18"/>
  <c r="E14" i="18" l="1"/>
  <c r="E18" i="18" s="1"/>
  <c r="E18" i="16"/>
  <c r="E14" i="16"/>
  <c r="E15" i="16" l="1"/>
  <c r="E19" i="16" s="1"/>
  <c r="D13" i="18"/>
  <c r="D10" i="18"/>
  <c r="D14" i="18" l="1"/>
  <c r="D18" i="18" s="1"/>
  <c r="D18" i="16"/>
  <c r="D14" i="16"/>
  <c r="D15" i="16" l="1"/>
  <c r="D19" i="16" s="1"/>
  <c r="C14" i="16" l="1"/>
  <c r="C18" i="16"/>
  <c r="C10" i="18"/>
  <c r="C13" i="18"/>
  <c r="C14" i="18" l="1"/>
  <c r="C18" i="18" s="1"/>
  <c r="C15" i="16"/>
  <c r="C19" i="16" s="1"/>
  <c r="B15" i="18"/>
  <c r="B17" i="18" s="1"/>
  <c r="B12" i="18"/>
  <c r="B9" i="18"/>
  <c r="B8" i="18"/>
  <c r="B7" i="18"/>
  <c r="B16" i="16" l="1"/>
  <c r="B13" i="16" l="1"/>
  <c r="B12" i="16"/>
  <c r="B10" i="18" l="1"/>
  <c r="B13" i="18"/>
  <c r="B18" i="16"/>
  <c r="B14" i="16"/>
  <c r="B15" i="16" l="1"/>
  <c r="B19" i="16" s="1"/>
  <c r="B14" i="18"/>
  <c r="B18" i="18" s="1"/>
</calcChain>
</file>

<file path=xl/sharedStrings.xml><?xml version="1.0" encoding="utf-8"?>
<sst xmlns="http://schemas.openxmlformats.org/spreadsheetml/2006/main" count="60" uniqueCount="41">
  <si>
    <t>Millones de euros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</si>
  <si>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</si>
  <si>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</si>
  <si>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</si>
  <si>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</si>
  <si>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</si>
  <si>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</si>
  <si>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</si>
  <si>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</si>
  <si>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</si>
  <si>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</si>
  <si>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</si>
  <si>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</si>
  <si>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</si>
  <si>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</si>
  <si>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</si>
  <si>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5.1. Gastos. Clasificación económica</t>
  </si>
  <si>
    <t>Presupuestos Generales del Estado</t>
  </si>
  <si>
    <t>Ingresos patrimoniales</t>
  </si>
  <si>
    <t>Enajenación inversiones reales</t>
  </si>
  <si>
    <t>5.2. Ingresos. Clasificación económica</t>
  </si>
  <si>
    <t>Tasas, precios y otros ingresos</t>
  </si>
  <si>
    <t xml:space="preserve"> 2016</t>
  </si>
  <si>
    <t xml:space="preserve"> 2017</t>
  </si>
  <si>
    <t>2017</t>
  </si>
  <si>
    <t xml:space="preserve"> 2018</t>
  </si>
  <si>
    <t>2018</t>
  </si>
  <si>
    <t xml:space="preserve"> 2018-P</t>
  </si>
  <si>
    <t xml:space="preserve"> 2019-P</t>
  </si>
  <si>
    <t>2021</t>
  </si>
  <si>
    <t>2022</t>
  </si>
  <si>
    <t xml:space="preserve"> 2022</t>
  </si>
  <si>
    <t>2023</t>
  </si>
  <si>
    <t xml:space="preserve"> 2023</t>
  </si>
  <si>
    <r>
      <t xml:space="preserve">          </t>
    </r>
    <r>
      <rPr>
        <b/>
        <sz val="16"/>
        <rFont val="Arial"/>
        <family val="2"/>
      </rPr>
      <t>5. PRESUPUESTO DEL RESTO DE ENTIDADES DEL SP ADMINISTRATIVO CON PRESUPUESTO LIMITATIVO (AGENCIAS ESTATALES Y OTROS ORGANISMOS PÚBLICOS)</t>
    </r>
  </si>
  <si>
    <r>
      <t xml:space="preserve">         </t>
    </r>
    <r>
      <rPr>
        <b/>
        <sz val="16"/>
        <rFont val="Arial"/>
        <family val="2"/>
      </rPr>
      <t>5. PRESUPUESTO DEL RESTO DE ENTIDADES DEL SP ADMINISTRATIVO CON PRESUPUESTO LIMITATIVO (AGENCIAS ESTATALES Y OTROS ORGANISMOS PÚBLICOS)</t>
    </r>
  </si>
  <si>
    <t>Enero 2024</t>
  </si>
  <si>
    <r>
      <t xml:space="preserve">         </t>
    </r>
    <r>
      <rPr>
        <b/>
        <sz val="16"/>
        <rFont val="Arial"/>
        <family val="2"/>
      </rPr>
      <t>A. PRESUPUESTOS</t>
    </r>
  </si>
  <si>
    <t>2023-P</t>
  </si>
  <si>
    <t xml:space="preserve"> 2015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</si>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</sst>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50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4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2" fillId="0" borderId="0" xfId="0" applyNumberFormat="1" applyFont="1" applyFill="1" applyAlignment="1">
      <alignment vertical="center"/>
    </xf>
    <xf numFmtId="1" fontId="10" fillId="0" borderId="3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4" fillId="0" borderId="0" xfId="0" applyNumberFormat="1" applyFont="1" applyFill="1" applyAlignment="1">
      <alignment vertical="center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horizontal="right" vertical="center"/>
    </xf>
    <xf numFmtId="3" fontId="7" fillId="2" borderId="0" xfId="0" quotePrefix="1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left" vertical="center"/>
    </xf>
    <xf numFmtId="3" fontId="10" fillId="0" borderId="2" xfId="0" quotePrefix="1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horizontal="right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164" fontId="18" fillId="0" borderId="0" xfId="0" quotePrefix="1" applyNumberFormat="1" applyFont="1" applyBorder="1" applyAlignment="1">
      <alignment horizontal="right" vertical="center"/>
    </xf>
    <xf numFmtId="1" fontId="10" fillId="0" borderId="0" xfId="0" applyNumberFormat="1" applyFont="1" applyFill="1" applyBorder="1" applyAlignment="1"/>
    <xf numFmtId="49" fontId="7" fillId="0" borderId="0" xfId="0" applyNumberFormat="1" applyFont="1" applyFill="1" applyAlignment="1">
      <alignment horizontal="right" vertical="center"/>
    </xf>
    <xf numFmtId="3" fontId="17" fillId="0" borderId="0" xfId="0" quotePrefix="1" applyNumberFormat="1" applyFont="1" applyFill="1" applyBorder="1" applyAlignment="1">
      <alignment horizontal="center" vertical="center"/>
    </xf>
    <xf numFmtId="1" fontId="17" fillId="0" borderId="0" xfId="0" quotePrefix="1" applyNumberFormat="1" applyFont="1" applyFill="1" applyBorder="1" applyAlignment="1">
      <alignment horizontal="center" vertical="center" wrapText="1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2428876</xdr:colOff>
      <xdr:row>15</xdr:row>
      <xdr:rowOff>104774</xdr:rowOff>
    </xdr:from>
    <xdr:to>
      <xdr:col>12</xdr:col>
      <xdr:colOff>647179</xdr:colOff>
      <xdr:row>24</xdr:row>
      <xdr:rowOff>142875</xdr:rowOff>
    </xdr:to>
    <xdr:sp macro="" textlink="">
      <xdr:nvSpPr>
        <xdr:cNvPr id="3" name="2 CuadroTexto"/>
        <xdr:cNvSpPr txBox="1"/>
      </xdr:nvSpPr>
      <xdr:spPr>
        <a:xfrm>
          <a:off x="2428876" y="2902253"/>
          <a:ext cx="7852906" cy="1541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2015-2023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del resto de Entidades del Sector Público Administrativo con Presupuesto Limitativo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</a:t>
          </a: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000" b="0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400" b="1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2247901</xdr:colOff>
      <xdr:row>14</xdr:row>
      <xdr:rowOff>85725</xdr:rowOff>
    </xdr:from>
    <xdr:to>
      <xdr:col>1</xdr:col>
      <xdr:colOff>476251</xdr:colOff>
      <xdr:row>18</xdr:row>
      <xdr:rowOff>85725</xdr:rowOff>
    </xdr:to>
    <xdr:sp macro="" textlink="">
      <xdr:nvSpPr>
        <xdr:cNvPr id="4" name="3 Medio marco"/>
        <xdr:cNvSpPr/>
      </xdr:nvSpPr>
      <xdr:spPr>
        <a:xfrm>
          <a:off x="2247901" y="2657475"/>
          <a:ext cx="666750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9526</xdr:rowOff>
    </xdr:from>
    <xdr:to>
      <xdr:col>2</xdr:col>
      <xdr:colOff>352425</xdr:colOff>
      <xdr:row>5</xdr:row>
      <xdr:rowOff>144984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1"/>
          <a:ext cx="3438525" cy="935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1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1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1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1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1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tabSelected="1" zoomScaleNormal="100" workbookViewId="0">
      <selection activeCell="F9" sqref="F9"/>
    </sheetView>
  </sheetViews>
  <sheetFormatPr baseColWidth="10" defaultRowHeight="12.75" x14ac:dyDescent="0.2"/>
  <cols>
    <col min="1" max="1" width="36.5703125" style="2" customWidth="1"/>
    <col min="2" max="10" width="9.7109375" style="1" customWidth="1"/>
    <col min="11" max="11" width="6.5703125" style="1" customWidth="1"/>
    <col min="12" max="21" width="9.7109375" style="1" customWidth="1"/>
    <col min="22" max="256" width="11.42578125" style="1"/>
    <col min="257" max="257" width="36.5703125" style="1" customWidth="1"/>
    <col min="258" max="267" width="0" style="1" hidden="1" customWidth="1"/>
    <col min="268" max="277" width="9.7109375" style="1" customWidth="1"/>
    <col min="278" max="512" width="11.42578125" style="1"/>
    <col min="513" max="513" width="36.5703125" style="1" customWidth="1"/>
    <col min="514" max="523" width="0" style="1" hidden="1" customWidth="1"/>
    <col min="524" max="533" width="9.7109375" style="1" customWidth="1"/>
    <col min="534" max="768" width="11.42578125" style="1"/>
    <col min="769" max="769" width="36.5703125" style="1" customWidth="1"/>
    <col min="770" max="779" width="0" style="1" hidden="1" customWidth="1"/>
    <col min="780" max="789" width="9.7109375" style="1" customWidth="1"/>
    <col min="790" max="1024" width="11.42578125" style="1"/>
    <col min="1025" max="1025" width="36.5703125" style="1" customWidth="1"/>
    <col min="1026" max="1035" width="0" style="1" hidden="1" customWidth="1"/>
    <col min="1036" max="1045" width="9.7109375" style="1" customWidth="1"/>
    <col min="1046" max="1280" width="11.42578125" style="1"/>
    <col min="1281" max="1281" width="36.5703125" style="1" customWidth="1"/>
    <col min="1282" max="1291" width="0" style="1" hidden="1" customWidth="1"/>
    <col min="1292" max="1301" width="9.7109375" style="1" customWidth="1"/>
    <col min="1302" max="1536" width="11.42578125" style="1"/>
    <col min="1537" max="1537" width="36.5703125" style="1" customWidth="1"/>
    <col min="1538" max="1547" width="0" style="1" hidden="1" customWidth="1"/>
    <col min="1548" max="1557" width="9.7109375" style="1" customWidth="1"/>
    <col min="1558" max="1792" width="11.42578125" style="1"/>
    <col min="1793" max="1793" width="36.5703125" style="1" customWidth="1"/>
    <col min="1794" max="1803" width="0" style="1" hidden="1" customWidth="1"/>
    <col min="1804" max="1813" width="9.7109375" style="1" customWidth="1"/>
    <col min="1814" max="2048" width="11.42578125" style="1"/>
    <col min="2049" max="2049" width="36.5703125" style="1" customWidth="1"/>
    <col min="2050" max="2059" width="0" style="1" hidden="1" customWidth="1"/>
    <col min="2060" max="2069" width="9.7109375" style="1" customWidth="1"/>
    <col min="2070" max="2304" width="11.42578125" style="1"/>
    <col min="2305" max="2305" width="36.5703125" style="1" customWidth="1"/>
    <col min="2306" max="2315" width="0" style="1" hidden="1" customWidth="1"/>
    <col min="2316" max="2325" width="9.7109375" style="1" customWidth="1"/>
    <col min="2326" max="2560" width="11.42578125" style="1"/>
    <col min="2561" max="2561" width="36.5703125" style="1" customWidth="1"/>
    <col min="2562" max="2571" width="0" style="1" hidden="1" customWidth="1"/>
    <col min="2572" max="2581" width="9.7109375" style="1" customWidth="1"/>
    <col min="2582" max="2816" width="11.42578125" style="1"/>
    <col min="2817" max="2817" width="36.5703125" style="1" customWidth="1"/>
    <col min="2818" max="2827" width="0" style="1" hidden="1" customWidth="1"/>
    <col min="2828" max="2837" width="9.7109375" style="1" customWidth="1"/>
    <col min="2838" max="3072" width="11.42578125" style="1"/>
    <col min="3073" max="3073" width="36.5703125" style="1" customWidth="1"/>
    <col min="3074" max="3083" width="0" style="1" hidden="1" customWidth="1"/>
    <col min="3084" max="3093" width="9.7109375" style="1" customWidth="1"/>
    <col min="3094" max="3328" width="11.42578125" style="1"/>
    <col min="3329" max="3329" width="36.5703125" style="1" customWidth="1"/>
    <col min="3330" max="3339" width="0" style="1" hidden="1" customWidth="1"/>
    <col min="3340" max="3349" width="9.7109375" style="1" customWidth="1"/>
    <col min="3350" max="3584" width="11.42578125" style="1"/>
    <col min="3585" max="3585" width="36.5703125" style="1" customWidth="1"/>
    <col min="3586" max="3595" width="0" style="1" hidden="1" customWidth="1"/>
    <col min="3596" max="3605" width="9.7109375" style="1" customWidth="1"/>
    <col min="3606" max="3840" width="11.42578125" style="1"/>
    <col min="3841" max="3841" width="36.5703125" style="1" customWidth="1"/>
    <col min="3842" max="3851" width="0" style="1" hidden="1" customWidth="1"/>
    <col min="3852" max="3861" width="9.7109375" style="1" customWidth="1"/>
    <col min="3862" max="4096" width="11.42578125" style="1"/>
    <col min="4097" max="4097" width="36.5703125" style="1" customWidth="1"/>
    <col min="4098" max="4107" width="0" style="1" hidden="1" customWidth="1"/>
    <col min="4108" max="4117" width="9.7109375" style="1" customWidth="1"/>
    <col min="4118" max="4352" width="11.42578125" style="1"/>
    <col min="4353" max="4353" width="36.5703125" style="1" customWidth="1"/>
    <col min="4354" max="4363" width="0" style="1" hidden="1" customWidth="1"/>
    <col min="4364" max="4373" width="9.7109375" style="1" customWidth="1"/>
    <col min="4374" max="4608" width="11.42578125" style="1"/>
    <col min="4609" max="4609" width="36.5703125" style="1" customWidth="1"/>
    <col min="4610" max="4619" width="0" style="1" hidden="1" customWidth="1"/>
    <col min="4620" max="4629" width="9.7109375" style="1" customWidth="1"/>
    <col min="4630" max="4864" width="11.42578125" style="1"/>
    <col min="4865" max="4865" width="36.5703125" style="1" customWidth="1"/>
    <col min="4866" max="4875" width="0" style="1" hidden="1" customWidth="1"/>
    <col min="4876" max="4885" width="9.7109375" style="1" customWidth="1"/>
    <col min="4886" max="5120" width="11.42578125" style="1"/>
    <col min="5121" max="5121" width="36.5703125" style="1" customWidth="1"/>
    <col min="5122" max="5131" width="0" style="1" hidden="1" customWidth="1"/>
    <col min="5132" max="5141" width="9.7109375" style="1" customWidth="1"/>
    <col min="5142" max="5376" width="11.42578125" style="1"/>
    <col min="5377" max="5377" width="36.5703125" style="1" customWidth="1"/>
    <col min="5378" max="5387" width="0" style="1" hidden="1" customWidth="1"/>
    <col min="5388" max="5397" width="9.7109375" style="1" customWidth="1"/>
    <col min="5398" max="5632" width="11.42578125" style="1"/>
    <col min="5633" max="5633" width="36.5703125" style="1" customWidth="1"/>
    <col min="5634" max="5643" width="0" style="1" hidden="1" customWidth="1"/>
    <col min="5644" max="5653" width="9.7109375" style="1" customWidth="1"/>
    <col min="5654" max="5888" width="11.42578125" style="1"/>
    <col min="5889" max="5889" width="36.5703125" style="1" customWidth="1"/>
    <col min="5890" max="5899" width="0" style="1" hidden="1" customWidth="1"/>
    <col min="5900" max="5909" width="9.7109375" style="1" customWidth="1"/>
    <col min="5910" max="6144" width="11.42578125" style="1"/>
    <col min="6145" max="6145" width="36.5703125" style="1" customWidth="1"/>
    <col min="6146" max="6155" width="0" style="1" hidden="1" customWidth="1"/>
    <col min="6156" max="6165" width="9.7109375" style="1" customWidth="1"/>
    <col min="6166" max="6400" width="11.42578125" style="1"/>
    <col min="6401" max="6401" width="36.5703125" style="1" customWidth="1"/>
    <col min="6402" max="6411" width="0" style="1" hidden="1" customWidth="1"/>
    <col min="6412" max="6421" width="9.7109375" style="1" customWidth="1"/>
    <col min="6422" max="6656" width="11.42578125" style="1"/>
    <col min="6657" max="6657" width="36.5703125" style="1" customWidth="1"/>
    <col min="6658" max="6667" width="0" style="1" hidden="1" customWidth="1"/>
    <col min="6668" max="6677" width="9.7109375" style="1" customWidth="1"/>
    <col min="6678" max="6912" width="11.42578125" style="1"/>
    <col min="6913" max="6913" width="36.5703125" style="1" customWidth="1"/>
    <col min="6914" max="6923" width="0" style="1" hidden="1" customWidth="1"/>
    <col min="6924" max="6933" width="9.7109375" style="1" customWidth="1"/>
    <col min="6934" max="7168" width="11.42578125" style="1"/>
    <col min="7169" max="7169" width="36.5703125" style="1" customWidth="1"/>
    <col min="7170" max="7179" width="0" style="1" hidden="1" customWidth="1"/>
    <col min="7180" max="7189" width="9.7109375" style="1" customWidth="1"/>
    <col min="7190" max="7424" width="11.42578125" style="1"/>
    <col min="7425" max="7425" width="36.5703125" style="1" customWidth="1"/>
    <col min="7426" max="7435" width="0" style="1" hidden="1" customWidth="1"/>
    <col min="7436" max="7445" width="9.7109375" style="1" customWidth="1"/>
    <col min="7446" max="7680" width="11.42578125" style="1"/>
    <col min="7681" max="7681" width="36.5703125" style="1" customWidth="1"/>
    <col min="7682" max="7691" width="0" style="1" hidden="1" customWidth="1"/>
    <col min="7692" max="7701" width="9.7109375" style="1" customWidth="1"/>
    <col min="7702" max="7936" width="11.42578125" style="1"/>
    <col min="7937" max="7937" width="36.5703125" style="1" customWidth="1"/>
    <col min="7938" max="7947" width="0" style="1" hidden="1" customWidth="1"/>
    <col min="7948" max="7957" width="9.7109375" style="1" customWidth="1"/>
    <col min="7958" max="8192" width="11.42578125" style="1"/>
    <col min="8193" max="8193" width="36.5703125" style="1" customWidth="1"/>
    <col min="8194" max="8203" width="0" style="1" hidden="1" customWidth="1"/>
    <col min="8204" max="8213" width="9.7109375" style="1" customWidth="1"/>
    <col min="8214" max="8448" width="11.42578125" style="1"/>
    <col min="8449" max="8449" width="36.5703125" style="1" customWidth="1"/>
    <col min="8450" max="8459" width="0" style="1" hidden="1" customWidth="1"/>
    <col min="8460" max="8469" width="9.7109375" style="1" customWidth="1"/>
    <col min="8470" max="8704" width="11.42578125" style="1"/>
    <col min="8705" max="8705" width="36.5703125" style="1" customWidth="1"/>
    <col min="8706" max="8715" width="0" style="1" hidden="1" customWidth="1"/>
    <col min="8716" max="8725" width="9.7109375" style="1" customWidth="1"/>
    <col min="8726" max="8960" width="11.42578125" style="1"/>
    <col min="8961" max="8961" width="36.5703125" style="1" customWidth="1"/>
    <col min="8962" max="8971" width="0" style="1" hidden="1" customWidth="1"/>
    <col min="8972" max="8981" width="9.7109375" style="1" customWidth="1"/>
    <col min="8982" max="9216" width="11.42578125" style="1"/>
    <col min="9217" max="9217" width="36.5703125" style="1" customWidth="1"/>
    <col min="9218" max="9227" width="0" style="1" hidden="1" customWidth="1"/>
    <col min="9228" max="9237" width="9.7109375" style="1" customWidth="1"/>
    <col min="9238" max="9472" width="11.42578125" style="1"/>
    <col min="9473" max="9473" width="36.5703125" style="1" customWidth="1"/>
    <col min="9474" max="9483" width="0" style="1" hidden="1" customWidth="1"/>
    <col min="9484" max="9493" width="9.7109375" style="1" customWidth="1"/>
    <col min="9494" max="9728" width="11.42578125" style="1"/>
    <col min="9729" max="9729" width="36.5703125" style="1" customWidth="1"/>
    <col min="9730" max="9739" width="0" style="1" hidden="1" customWidth="1"/>
    <col min="9740" max="9749" width="9.7109375" style="1" customWidth="1"/>
    <col min="9750" max="9984" width="11.42578125" style="1"/>
    <col min="9985" max="9985" width="36.5703125" style="1" customWidth="1"/>
    <col min="9986" max="9995" width="0" style="1" hidden="1" customWidth="1"/>
    <col min="9996" max="10005" width="9.7109375" style="1" customWidth="1"/>
    <col min="10006" max="10240" width="11.42578125" style="1"/>
    <col min="10241" max="10241" width="36.5703125" style="1" customWidth="1"/>
    <col min="10242" max="10251" width="0" style="1" hidden="1" customWidth="1"/>
    <col min="10252" max="10261" width="9.7109375" style="1" customWidth="1"/>
    <col min="10262" max="10496" width="11.42578125" style="1"/>
    <col min="10497" max="10497" width="36.5703125" style="1" customWidth="1"/>
    <col min="10498" max="10507" width="0" style="1" hidden="1" customWidth="1"/>
    <col min="10508" max="10517" width="9.7109375" style="1" customWidth="1"/>
    <col min="10518" max="10752" width="11.42578125" style="1"/>
    <col min="10753" max="10753" width="36.5703125" style="1" customWidth="1"/>
    <col min="10754" max="10763" width="0" style="1" hidden="1" customWidth="1"/>
    <col min="10764" max="10773" width="9.7109375" style="1" customWidth="1"/>
    <col min="10774" max="11008" width="11.42578125" style="1"/>
    <col min="11009" max="11009" width="36.5703125" style="1" customWidth="1"/>
    <col min="11010" max="11019" width="0" style="1" hidden="1" customWidth="1"/>
    <col min="11020" max="11029" width="9.7109375" style="1" customWidth="1"/>
    <col min="11030" max="11264" width="11.42578125" style="1"/>
    <col min="11265" max="11265" width="36.5703125" style="1" customWidth="1"/>
    <col min="11266" max="11275" width="0" style="1" hidden="1" customWidth="1"/>
    <col min="11276" max="11285" width="9.7109375" style="1" customWidth="1"/>
    <col min="11286" max="11520" width="11.42578125" style="1"/>
    <col min="11521" max="11521" width="36.5703125" style="1" customWidth="1"/>
    <col min="11522" max="11531" width="0" style="1" hidden="1" customWidth="1"/>
    <col min="11532" max="11541" width="9.7109375" style="1" customWidth="1"/>
    <col min="11542" max="11776" width="11.42578125" style="1"/>
    <col min="11777" max="11777" width="36.5703125" style="1" customWidth="1"/>
    <col min="11778" max="11787" width="0" style="1" hidden="1" customWidth="1"/>
    <col min="11788" max="11797" width="9.7109375" style="1" customWidth="1"/>
    <col min="11798" max="12032" width="11.42578125" style="1"/>
    <col min="12033" max="12033" width="36.5703125" style="1" customWidth="1"/>
    <col min="12034" max="12043" width="0" style="1" hidden="1" customWidth="1"/>
    <col min="12044" max="12053" width="9.7109375" style="1" customWidth="1"/>
    <col min="12054" max="12288" width="11.42578125" style="1"/>
    <col min="12289" max="12289" width="36.5703125" style="1" customWidth="1"/>
    <col min="12290" max="12299" width="0" style="1" hidden="1" customWidth="1"/>
    <col min="12300" max="12309" width="9.7109375" style="1" customWidth="1"/>
    <col min="12310" max="12544" width="11.42578125" style="1"/>
    <col min="12545" max="12545" width="36.5703125" style="1" customWidth="1"/>
    <col min="12546" max="12555" width="0" style="1" hidden="1" customWidth="1"/>
    <col min="12556" max="12565" width="9.7109375" style="1" customWidth="1"/>
    <col min="12566" max="12800" width="11.42578125" style="1"/>
    <col min="12801" max="12801" width="36.5703125" style="1" customWidth="1"/>
    <col min="12802" max="12811" width="0" style="1" hidden="1" customWidth="1"/>
    <col min="12812" max="12821" width="9.7109375" style="1" customWidth="1"/>
    <col min="12822" max="13056" width="11.42578125" style="1"/>
    <col min="13057" max="13057" width="36.5703125" style="1" customWidth="1"/>
    <col min="13058" max="13067" width="0" style="1" hidden="1" customWidth="1"/>
    <col min="13068" max="13077" width="9.7109375" style="1" customWidth="1"/>
    <col min="13078" max="13312" width="11.42578125" style="1"/>
    <col min="13313" max="13313" width="36.5703125" style="1" customWidth="1"/>
    <col min="13314" max="13323" width="0" style="1" hidden="1" customWidth="1"/>
    <col min="13324" max="13333" width="9.7109375" style="1" customWidth="1"/>
    <col min="13334" max="13568" width="11.42578125" style="1"/>
    <col min="13569" max="13569" width="36.5703125" style="1" customWidth="1"/>
    <col min="13570" max="13579" width="0" style="1" hidden="1" customWidth="1"/>
    <col min="13580" max="13589" width="9.7109375" style="1" customWidth="1"/>
    <col min="13590" max="13824" width="11.42578125" style="1"/>
    <col min="13825" max="13825" width="36.5703125" style="1" customWidth="1"/>
    <col min="13826" max="13835" width="0" style="1" hidden="1" customWidth="1"/>
    <col min="13836" max="13845" width="9.7109375" style="1" customWidth="1"/>
    <col min="13846" max="14080" width="11.42578125" style="1"/>
    <col min="14081" max="14081" width="36.5703125" style="1" customWidth="1"/>
    <col min="14082" max="14091" width="0" style="1" hidden="1" customWidth="1"/>
    <col min="14092" max="14101" width="9.7109375" style="1" customWidth="1"/>
    <col min="14102" max="14336" width="11.42578125" style="1"/>
    <col min="14337" max="14337" width="36.5703125" style="1" customWidth="1"/>
    <col min="14338" max="14347" width="0" style="1" hidden="1" customWidth="1"/>
    <col min="14348" max="14357" width="9.7109375" style="1" customWidth="1"/>
    <col min="14358" max="14592" width="11.42578125" style="1"/>
    <col min="14593" max="14593" width="36.5703125" style="1" customWidth="1"/>
    <col min="14594" max="14603" width="0" style="1" hidden="1" customWidth="1"/>
    <col min="14604" max="14613" width="9.7109375" style="1" customWidth="1"/>
    <col min="14614" max="14848" width="11.42578125" style="1"/>
    <col min="14849" max="14849" width="36.5703125" style="1" customWidth="1"/>
    <col min="14850" max="14859" width="0" style="1" hidden="1" customWidth="1"/>
    <col min="14860" max="14869" width="9.7109375" style="1" customWidth="1"/>
    <col min="14870" max="15104" width="11.42578125" style="1"/>
    <col min="15105" max="15105" width="36.5703125" style="1" customWidth="1"/>
    <col min="15106" max="15115" width="0" style="1" hidden="1" customWidth="1"/>
    <col min="15116" max="15125" width="9.7109375" style="1" customWidth="1"/>
    <col min="15126" max="15360" width="11.42578125" style="1"/>
    <col min="15361" max="15361" width="36.5703125" style="1" customWidth="1"/>
    <col min="15362" max="15371" width="0" style="1" hidden="1" customWidth="1"/>
    <col min="15372" max="15381" width="9.7109375" style="1" customWidth="1"/>
    <col min="15382" max="15616" width="11.42578125" style="1"/>
    <col min="15617" max="15617" width="36.5703125" style="1" customWidth="1"/>
    <col min="15618" max="15627" width="0" style="1" hidden="1" customWidth="1"/>
    <col min="15628" max="15637" width="9.7109375" style="1" customWidth="1"/>
    <col min="15638" max="15872" width="11.42578125" style="1"/>
    <col min="15873" max="15873" width="36.5703125" style="1" customWidth="1"/>
    <col min="15874" max="15883" width="0" style="1" hidden="1" customWidth="1"/>
    <col min="15884" max="15893" width="9.7109375" style="1" customWidth="1"/>
    <col min="15894" max="16128" width="11.42578125" style="1"/>
    <col min="16129" max="16129" width="36.5703125" style="1" customWidth="1"/>
    <col min="16130" max="16139" width="0" style="1" hidden="1" customWidth="1"/>
    <col min="16140" max="16149" width="9.7109375" style="1" customWidth="1"/>
    <col min="16150" max="16384" width="11.42578125" style="1"/>
  </cols>
  <sheetData>
    <row r="1" spans="1:1" ht="24.95" customHeight="1" x14ac:dyDescent="0.2">
      <c r="A1" s="43"/>
    </row>
    <row r="2" spans="1:1" ht="24.95" customHeight="1" x14ac:dyDescent="0.2">
      <c r="A2" s="43"/>
    </row>
    <row r="31" spans="9:16" ht="15.75" x14ac:dyDescent="0.2">
      <c r="I31" s="47"/>
      <c r="K31" s="47" t="s">
        <v>36</v>
      </c>
      <c r="P31" s="44"/>
    </row>
  </sheetData>
  <printOptions horizontalCentered="1"/>
  <pageMargins left="0.74803149606299213" right="0.74803149606299213" top="0.39370078740157483" bottom="0.98425196850393704" header="0" footer="0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K25"/>
  <sheetViews>
    <sheetView showGridLines="0" zoomScale="115" zoomScaleNormal="115" workbookViewId="0">
      <selection activeCell="A19" sqref="A19"/>
    </sheetView>
  </sheetViews>
  <sheetFormatPr baseColWidth="10" defaultColWidth="11.42578125" defaultRowHeight="12.75" x14ac:dyDescent="0.2"/>
  <cols>
    <col min="1" max="1" width="46.140625" style="2" customWidth="1"/>
    <col min="2" max="11" width="9.7109375" style="1" customWidth="1"/>
    <col min="12" max="16384" width="11.42578125" style="1"/>
  </cols>
  <sheetData>
    <row r="1" spans="1:11" ht="24.95" customHeight="1" x14ac:dyDescent="0.2">
      <c r="A1" s="48" t="s">
        <v>37</v>
      </c>
    </row>
    <row r="2" spans="1:11" ht="24.95" customHeight="1" x14ac:dyDescent="0.2">
      <c r="A2" s="49" t="s">
        <v>34</v>
      </c>
      <c r="B2" s="49"/>
      <c r="C2" s="49"/>
      <c r="D2" s="49"/>
      <c r="E2" s="49"/>
      <c r="F2" s="49"/>
      <c r="G2" s="49"/>
      <c r="H2" s="49"/>
      <c r="I2" s="49"/>
      <c r="J2" s="49"/>
    </row>
    <row r="3" spans="1:11" ht="4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1" ht="20.100000000000001" customHeight="1" x14ac:dyDescent="0.2">
      <c r="A4" s="29" t="s">
        <v>16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5.75" thickBot="1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s="3" customFormat="1" ht="23.25" customHeight="1" thickBot="1" x14ac:dyDescent="0.25">
      <c r="A6" s="31" t="s">
        <v>1</v>
      </c>
      <c r="B6" s="42" t="s">
        <v>39</v>
      </c>
      <c r="C6" s="42" t="s">
        <v>22</v>
      </c>
      <c r="D6" s="42" t="s">
        <v>23</v>
      </c>
      <c r="E6" s="42" t="s">
        <v>25</v>
      </c>
      <c r="F6" s="42" t="s">
        <v>27</v>
      </c>
      <c r="G6" s="42" t="s">
        <v>28</v>
      </c>
      <c r="H6" s="42" t="s">
        <v>29</v>
      </c>
      <c r="I6" s="42" t="s">
        <v>30</v>
      </c>
      <c r="J6" s="42" t="s">
        <v>32</v>
      </c>
      <c r="K6" s="42" t="s">
        <v>38</v>
      </c>
    </row>
    <row r="7" spans="1:11" s="4" customFormat="1" ht="20.100000000000001" customHeight="1" x14ac:dyDescent="0.2">
      <c r="A7" s="32" t="s">
        <v>2</v>
      </c>
      <c r="B7" s="7">
        <f>481.99988+1049.03195</f>
        <v>1531.0318300000001</v>
      </c>
      <c r="C7" s="7">
        <v>1563.7419</v>
      </c>
      <c r="D7" s="7">
        <v>1636.47884</v>
      </c>
      <c r="E7" s="7">
        <v>1697.41077</v>
      </c>
      <c r="F7" s="7">
        <v>1697.41077</v>
      </c>
      <c r="G7" s="7">
        <v>1697.41077</v>
      </c>
      <c r="H7" s="7">
        <v>1757.0594599999999</v>
      </c>
      <c r="I7" s="7">
        <v>1944.3145300000001</v>
      </c>
      <c r="J7" s="7">
        <v>2145.3979599999998</v>
      </c>
      <c r="K7" s="7">
        <v>2143.2137499999999</v>
      </c>
    </row>
    <row r="8" spans="1:11" s="4" customFormat="1" ht="20.100000000000001" customHeight="1" x14ac:dyDescent="0.2">
      <c r="A8" s="33" t="s">
        <v>3</v>
      </c>
      <c r="B8" s="7">
        <f>231.289+425.748</f>
        <v>657.03700000000003</v>
      </c>
      <c r="C8" s="7">
        <v>659.14684999999997</v>
      </c>
      <c r="D8" s="7">
        <v>672.32853</v>
      </c>
      <c r="E8" s="7">
        <v>687.49099000000001</v>
      </c>
      <c r="F8" s="7">
        <v>687.49099000000001</v>
      </c>
      <c r="G8" s="7">
        <v>687.49099000000001</v>
      </c>
      <c r="H8" s="7">
        <v>730.62815999999998</v>
      </c>
      <c r="I8" s="7">
        <v>835.12279999999998</v>
      </c>
      <c r="J8" s="7">
        <v>891.16903000000002</v>
      </c>
      <c r="K8" s="7">
        <v>883.89009999999996</v>
      </c>
    </row>
    <row r="9" spans="1:11" s="4" customFormat="1" ht="20.100000000000001" customHeight="1" x14ac:dyDescent="0.2">
      <c r="A9" s="33" t="s">
        <v>4</v>
      </c>
      <c r="B9" s="7">
        <f>0.57347+2.90627</f>
        <v>3.4797400000000001</v>
      </c>
      <c r="C9" s="7">
        <v>3.7417699999999998</v>
      </c>
      <c r="D9" s="7">
        <v>2.7792400000000002</v>
      </c>
      <c r="E9" s="7">
        <v>2.1634600000000002</v>
      </c>
      <c r="F9" s="7">
        <v>2.1634600000000002</v>
      </c>
      <c r="G9" s="7">
        <v>2.1634600000000002</v>
      </c>
      <c r="H9" s="7">
        <v>3.40523</v>
      </c>
      <c r="I9" s="7">
        <v>3.60141</v>
      </c>
      <c r="J9" s="7">
        <v>3.6673300000000002</v>
      </c>
      <c r="K9" s="7">
        <v>3.6673299999999998</v>
      </c>
    </row>
    <row r="10" spans="1:11" s="4" customFormat="1" ht="20.100000000000001" customHeight="1" x14ac:dyDescent="0.2">
      <c r="A10" s="33" t="s">
        <v>5</v>
      </c>
      <c r="B10" s="7">
        <f>432.4252+5.10489</f>
        <v>437.53009000000003</v>
      </c>
      <c r="C10" s="7">
        <v>270.41153000000003</v>
      </c>
      <c r="D10" s="7">
        <v>289.26715000000002</v>
      </c>
      <c r="E10" s="7">
        <v>333.77422000000001</v>
      </c>
      <c r="F10" s="7">
        <v>333.77422000000001</v>
      </c>
      <c r="G10" s="7">
        <v>333.77422000000001</v>
      </c>
      <c r="H10" s="7">
        <v>297.77383000000003</v>
      </c>
      <c r="I10" s="7">
        <v>415.20853</v>
      </c>
      <c r="J10" s="7">
        <v>724.52296999999999</v>
      </c>
      <c r="K10" s="7">
        <v>724.44296999999995</v>
      </c>
    </row>
    <row r="11" spans="1:11" s="4" customFormat="1" ht="20.100000000000001" customHeight="1" x14ac:dyDescent="0.2">
      <c r="A11" s="34" t="s">
        <v>6</v>
      </c>
      <c r="B11" s="8">
        <f t="shared" ref="B11" si="0">SUM(B7:B10)</f>
        <v>2629.0786600000006</v>
      </c>
      <c r="C11" s="8">
        <f t="shared" ref="C11:H11" si="1">SUM(C7:C10)</f>
        <v>2497.04205</v>
      </c>
      <c r="D11" s="8">
        <f t="shared" si="1"/>
        <v>2600.85376</v>
      </c>
      <c r="E11" s="8">
        <f t="shared" si="1"/>
        <v>2720.8394399999997</v>
      </c>
      <c r="F11" s="8">
        <f t="shared" si="1"/>
        <v>2720.8394399999997</v>
      </c>
      <c r="G11" s="8">
        <f t="shared" si="1"/>
        <v>2720.8394399999997</v>
      </c>
      <c r="H11" s="8">
        <f t="shared" si="1"/>
        <v>2788.8666799999996</v>
      </c>
      <c r="I11" s="8">
        <f t="shared" ref="I11:K11" si="2">SUM(I7:I10)</f>
        <v>3198.2472700000003</v>
      </c>
      <c r="J11" s="8">
        <f t="shared" si="2"/>
        <v>3764.75729</v>
      </c>
      <c r="K11" s="8">
        <f t="shared" si="2"/>
        <v>3755.2141500000002</v>
      </c>
    </row>
    <row r="12" spans="1:11" s="4" customFormat="1" ht="20.100000000000001" customHeight="1" x14ac:dyDescent="0.2">
      <c r="A12" s="32" t="s">
        <v>7</v>
      </c>
      <c r="B12" s="7">
        <f>184.54298+63.939</f>
        <v>248.48197999999999</v>
      </c>
      <c r="C12" s="7">
        <v>282.45096999999998</v>
      </c>
      <c r="D12" s="7">
        <v>287.43923000000001</v>
      </c>
      <c r="E12" s="7">
        <v>301.67865</v>
      </c>
      <c r="F12" s="7">
        <v>301.67865</v>
      </c>
      <c r="G12" s="7">
        <v>301.67865</v>
      </c>
      <c r="H12" s="7">
        <v>629.00778000000003</v>
      </c>
      <c r="I12" s="7">
        <v>657.70358999999996</v>
      </c>
      <c r="J12" s="7">
        <v>754.11085000000003</v>
      </c>
      <c r="K12" s="7">
        <v>717.75625000000002</v>
      </c>
    </row>
    <row r="13" spans="1:11" s="4" customFormat="1" ht="20.100000000000001" customHeight="1" x14ac:dyDescent="0.2">
      <c r="A13" s="33" t="s">
        <v>8</v>
      </c>
      <c r="B13" s="7">
        <f>55.29046+4207.5215</f>
        <v>4262.81196</v>
      </c>
      <c r="C13" s="7">
        <v>3952.0858699999999</v>
      </c>
      <c r="D13" s="7">
        <v>4412.1291499999998</v>
      </c>
      <c r="E13" s="7">
        <v>4446.5549300000002</v>
      </c>
      <c r="F13" s="7">
        <v>4446.5549300000002</v>
      </c>
      <c r="G13" s="7">
        <v>4446.5549300000002</v>
      </c>
      <c r="H13" s="7">
        <v>4470.2234400000007</v>
      </c>
      <c r="I13" s="7">
        <v>5093.1920200000004</v>
      </c>
      <c r="J13" s="7">
        <v>4985.3518899999999</v>
      </c>
      <c r="K13" s="7">
        <v>4985.3518899999999</v>
      </c>
    </row>
    <row r="14" spans="1:11" s="4" customFormat="1" ht="20.100000000000001" customHeight="1" x14ac:dyDescent="0.2">
      <c r="A14" s="35" t="s">
        <v>9</v>
      </c>
      <c r="B14" s="8">
        <f t="shared" ref="B14" si="3">SUM(B12:B13)</f>
        <v>4511.2939399999996</v>
      </c>
      <c r="C14" s="8">
        <f t="shared" ref="C14:H14" si="4">SUM(C12:C13)</f>
        <v>4234.5368399999998</v>
      </c>
      <c r="D14" s="8">
        <f t="shared" si="4"/>
        <v>4699.5683799999997</v>
      </c>
      <c r="E14" s="8">
        <f t="shared" si="4"/>
        <v>4748.2335800000001</v>
      </c>
      <c r="F14" s="8">
        <f t="shared" si="4"/>
        <v>4748.2335800000001</v>
      </c>
      <c r="G14" s="8">
        <f t="shared" si="4"/>
        <v>4748.2335800000001</v>
      </c>
      <c r="H14" s="8">
        <f t="shared" si="4"/>
        <v>5099.2312200000006</v>
      </c>
      <c r="I14" s="8">
        <f t="shared" ref="I14:J14" si="5">SUM(I12:I13)</f>
        <v>5750.8956100000005</v>
      </c>
      <c r="J14" s="8">
        <f t="shared" si="5"/>
        <v>5739.4627399999999</v>
      </c>
      <c r="K14" s="8">
        <f t="shared" ref="K14" si="6">SUM(K12:K13)</f>
        <v>5703.1081400000003</v>
      </c>
    </row>
    <row r="15" spans="1:11" s="5" customFormat="1" ht="20.100000000000001" customHeight="1" x14ac:dyDescent="0.2">
      <c r="A15" s="36" t="s">
        <v>10</v>
      </c>
      <c r="B15" s="9">
        <f t="shared" ref="B15" si="7">SUM(B14,B11)</f>
        <v>7140.3726000000006</v>
      </c>
      <c r="C15" s="9">
        <f t="shared" ref="C15:H15" si="8">SUM(C11+C14)</f>
        <v>6731.5788899999998</v>
      </c>
      <c r="D15" s="9">
        <f t="shared" si="8"/>
        <v>7300.4221399999997</v>
      </c>
      <c r="E15" s="9">
        <f t="shared" si="8"/>
        <v>7469.0730199999998</v>
      </c>
      <c r="F15" s="9">
        <f t="shared" si="8"/>
        <v>7469.0730199999998</v>
      </c>
      <c r="G15" s="9">
        <f t="shared" si="8"/>
        <v>7469.0730199999998</v>
      </c>
      <c r="H15" s="9">
        <f t="shared" si="8"/>
        <v>7888.0979000000007</v>
      </c>
      <c r="I15" s="9">
        <f t="shared" ref="I15:J15" si="9">SUM(I11+I14)</f>
        <v>8949.1428800000012</v>
      </c>
      <c r="J15" s="9">
        <f t="shared" si="9"/>
        <v>9504.2200300000004</v>
      </c>
      <c r="K15" s="9">
        <f t="shared" ref="K15" si="10">SUM(K11+K14)</f>
        <v>9458.3222900000001</v>
      </c>
    </row>
    <row r="16" spans="1:11" s="4" customFormat="1" ht="20.100000000000001" customHeight="1" x14ac:dyDescent="0.2">
      <c r="A16" s="33" t="s">
        <v>11</v>
      </c>
      <c r="B16" s="28">
        <f>0.57791+1.39616</f>
        <v>1.9740700000000002</v>
      </c>
      <c r="C16" s="28">
        <v>1.98465</v>
      </c>
      <c r="D16" s="28">
        <v>1.93801</v>
      </c>
      <c r="E16" s="28">
        <v>1.95601</v>
      </c>
      <c r="F16" s="28">
        <v>1.95601</v>
      </c>
      <c r="G16" s="28">
        <v>1.95601</v>
      </c>
      <c r="H16" s="28">
        <v>2.0070100000000002</v>
      </c>
      <c r="I16" s="28">
        <v>2.1956799999999999</v>
      </c>
      <c r="J16" s="28">
        <v>2.1894499999999999</v>
      </c>
      <c r="K16" s="7">
        <v>2.1894499999999999</v>
      </c>
    </row>
    <row r="17" spans="1:11" s="4" customFormat="1" ht="20.100000000000001" customHeight="1" x14ac:dyDescent="0.2">
      <c r="A17" s="33" t="s">
        <v>12</v>
      </c>
      <c r="B17" s="7">
        <v>4</v>
      </c>
      <c r="C17" s="7">
        <v>4</v>
      </c>
      <c r="D17" s="7">
        <v>10</v>
      </c>
      <c r="E17" s="7">
        <v>10</v>
      </c>
      <c r="F17" s="7">
        <v>10</v>
      </c>
      <c r="G17" s="7">
        <v>10</v>
      </c>
      <c r="H17" s="7">
        <v>0.52439999999999998</v>
      </c>
      <c r="I17" s="7">
        <v>1.17764</v>
      </c>
      <c r="J17" s="7">
        <v>1.17764</v>
      </c>
      <c r="K17" s="7">
        <v>1.17764</v>
      </c>
    </row>
    <row r="18" spans="1:11" s="4" customFormat="1" ht="20.100000000000001" customHeight="1" x14ac:dyDescent="0.2">
      <c r="A18" s="35" t="s">
        <v>13</v>
      </c>
      <c r="B18" s="8">
        <f t="shared" ref="B18" si="11">SUM(B16:B17)</f>
        <v>5.9740700000000002</v>
      </c>
      <c r="C18" s="8">
        <f t="shared" ref="C18" si="12">SUM(C16:C17)</f>
        <v>5.9846500000000002</v>
      </c>
      <c r="D18" s="8">
        <f t="shared" ref="D18:E18" si="13">SUM(D16:D17)</f>
        <v>11.93801</v>
      </c>
      <c r="E18" s="8">
        <f t="shared" si="13"/>
        <v>11.956009999999999</v>
      </c>
      <c r="F18" s="8">
        <f t="shared" ref="F18:G18" si="14">SUM(F16:F17)</f>
        <v>11.956009999999999</v>
      </c>
      <c r="G18" s="8">
        <f t="shared" si="14"/>
        <v>11.956009999999999</v>
      </c>
      <c r="H18" s="8">
        <f t="shared" ref="H18:I18" si="15">SUM(H16:H17)</f>
        <v>2.5314100000000002</v>
      </c>
      <c r="I18" s="8">
        <f t="shared" si="15"/>
        <v>3.3733199999999997</v>
      </c>
      <c r="J18" s="8">
        <f t="shared" ref="J18" si="16">SUM(J16:J17)</f>
        <v>3.3670900000000001</v>
      </c>
      <c r="K18" s="8">
        <f t="shared" ref="K18" si="17">SUM(K16:K17)</f>
        <v>3.3670900000000001</v>
      </c>
    </row>
    <row r="19" spans="1:11" s="6" customFormat="1" ht="23.1" customHeight="1" x14ac:dyDescent="0.25">
      <c r="A19" s="36" t="s">
        <v>14</v>
      </c>
      <c r="B19" s="9">
        <f t="shared" ref="B19" si="18">SUM(B18,B15)</f>
        <v>7146.3466700000008</v>
      </c>
      <c r="C19" s="9">
        <f t="shared" ref="C19:H19" si="19">SUM(C15+C18)</f>
        <v>6737.5635400000001</v>
      </c>
      <c r="D19" s="9">
        <f t="shared" si="19"/>
        <v>7312.3601499999995</v>
      </c>
      <c r="E19" s="9">
        <f t="shared" si="19"/>
        <v>7481.0290299999997</v>
      </c>
      <c r="F19" s="9">
        <f t="shared" si="19"/>
        <v>7481.0290299999997</v>
      </c>
      <c r="G19" s="9">
        <f t="shared" si="19"/>
        <v>7481.0290299999997</v>
      </c>
      <c r="H19" s="9">
        <f t="shared" si="19"/>
        <v>7890.6293100000003</v>
      </c>
      <c r="I19" s="9">
        <f t="shared" ref="I19:J19" si="20">SUM(I15+I18)</f>
        <v>8952.5162000000018</v>
      </c>
      <c r="J19" s="9">
        <f t="shared" si="20"/>
        <v>9507.5871200000001</v>
      </c>
      <c r="K19" s="9">
        <f t="shared" ref="K19" si="21">SUM(K15+K18)</f>
        <v>9461.6893799999998</v>
      </c>
    </row>
    <row r="20" spans="1:11" s="6" customFormat="1" ht="24" customHeight="1" x14ac:dyDescent="0.25">
      <c r="A20" s="46"/>
      <c r="B20" s="41"/>
    </row>
    <row r="21" spans="1:11" s="6" customFormat="1" ht="12.75" customHeight="1" x14ac:dyDescent="0.25">
      <c r="A21" s="16"/>
      <c r="B21" s="41"/>
    </row>
    <row r="22" spans="1:11" x14ac:dyDescent="0.15">
      <c r="A22" s="37"/>
      <c r="B22" s="41"/>
    </row>
    <row r="23" spans="1:11" x14ac:dyDescent="0.2">
      <c r="A23" s="38" t="s">
        <v>15</v>
      </c>
      <c r="B23" s="2"/>
    </row>
    <row r="24" spans="1:11" x14ac:dyDescent="0.2">
      <c r="A24" s="39" t="s">
        <v>17</v>
      </c>
      <c r="B24" s="2"/>
    </row>
    <row r="25" spans="1:11" x14ac:dyDescent="0.2">
      <c r="A25" s="40"/>
    </row>
  </sheetData>
  <mergeCells count="1">
    <mergeCell ref="A2:J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2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K22"/>
  <sheetViews>
    <sheetView showGridLines="0" zoomScale="115" zoomScaleNormal="115" workbookViewId="0">
      <selection activeCell="N16" sqref="N16"/>
    </sheetView>
  </sheetViews>
  <sheetFormatPr baseColWidth="10" defaultColWidth="11.42578125" defaultRowHeight="12.75" x14ac:dyDescent="0.2"/>
  <cols>
    <col min="1" max="1" width="44.140625" style="27" customWidth="1"/>
    <col min="2" max="11" width="9.7109375" style="11" customWidth="1"/>
    <col min="12" max="16384" width="11.42578125" style="11"/>
  </cols>
  <sheetData>
    <row r="1" spans="1:11" s="1" customFormat="1" ht="24.95" customHeight="1" x14ac:dyDescent="0.2">
      <c r="A1" s="48" t="s">
        <v>37</v>
      </c>
    </row>
    <row r="2" spans="1:11" s="1" customFormat="1" ht="24.95" customHeight="1" x14ac:dyDescent="0.2">
      <c r="A2" s="49" t="s">
        <v>35</v>
      </c>
      <c r="B2" s="49"/>
      <c r="C2" s="49"/>
      <c r="D2" s="49"/>
      <c r="E2" s="49"/>
      <c r="F2" s="49"/>
      <c r="G2" s="49"/>
      <c r="H2" s="49"/>
      <c r="I2" s="49"/>
      <c r="J2" s="49"/>
    </row>
    <row r="3" spans="1:11" s="1" customFormat="1" ht="4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1" ht="20.100000000000001" customHeight="1" x14ac:dyDescent="0.2">
      <c r="A4" s="12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5.75" thickBot="1" x14ac:dyDescent="0.2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15" customFormat="1" ht="23.25" customHeight="1" thickBot="1" x14ac:dyDescent="0.25">
      <c r="A6" s="14" t="s">
        <v>1</v>
      </c>
      <c r="B6" s="42" t="s">
        <v>40</v>
      </c>
      <c r="C6" s="42" t="s">
        <v>22</v>
      </c>
      <c r="D6" s="42" t="s">
        <v>24</v>
      </c>
      <c r="E6" s="42" t="s">
        <v>26</v>
      </c>
      <c r="F6" s="42" t="s">
        <v>27</v>
      </c>
      <c r="G6" s="42" t="s">
        <v>28</v>
      </c>
      <c r="H6" s="42" t="s">
        <v>29</v>
      </c>
      <c r="I6" s="42" t="s">
        <v>31</v>
      </c>
      <c r="J6" s="42" t="s">
        <v>33</v>
      </c>
      <c r="K6" s="42" t="s">
        <v>38</v>
      </c>
    </row>
    <row r="7" spans="1:11" s="17" customFormat="1" ht="20.100000000000001" customHeight="1" x14ac:dyDescent="0.2">
      <c r="A7" s="16" t="s">
        <v>21</v>
      </c>
      <c r="B7" s="7">
        <f>236.88288+169.47001</f>
        <v>406.35289</v>
      </c>
      <c r="C7" s="7">
        <v>407.0401</v>
      </c>
      <c r="D7" s="7">
        <v>416.33998000000003</v>
      </c>
      <c r="E7" s="7">
        <v>450.42955000000001</v>
      </c>
      <c r="F7" s="7">
        <v>450.42955000000001</v>
      </c>
      <c r="G7" s="7">
        <v>450.42955000000001</v>
      </c>
      <c r="H7" s="7">
        <v>376.16588000000002</v>
      </c>
      <c r="I7" s="7">
        <v>430.83933000000002</v>
      </c>
      <c r="J7" s="7">
        <v>485.25612000000001</v>
      </c>
      <c r="K7" s="7">
        <v>485.25612000000001</v>
      </c>
    </row>
    <row r="8" spans="1:11" s="17" customFormat="1" ht="20.100000000000001" customHeight="1" x14ac:dyDescent="0.2">
      <c r="A8" s="16" t="s">
        <v>5</v>
      </c>
      <c r="B8" s="7">
        <f>580.713+1273.925</f>
        <v>1854.6379999999999</v>
      </c>
      <c r="C8" s="7">
        <v>1936.4753700000001</v>
      </c>
      <c r="D8" s="7">
        <v>2019.1026099999999</v>
      </c>
      <c r="E8" s="7">
        <v>2114.4258</v>
      </c>
      <c r="F8" s="7">
        <v>2114.4258</v>
      </c>
      <c r="G8" s="7">
        <v>2114.4258</v>
      </c>
      <c r="H8" s="7">
        <v>2250.0259599999999</v>
      </c>
      <c r="I8" s="7">
        <v>2483.90112</v>
      </c>
      <c r="J8" s="7">
        <v>2979.0740099999998</v>
      </c>
      <c r="K8" s="7">
        <v>2979.0740099999998</v>
      </c>
    </row>
    <row r="9" spans="1:11" s="17" customFormat="1" ht="20.100000000000001" customHeight="1" x14ac:dyDescent="0.2">
      <c r="A9" s="18" t="s">
        <v>18</v>
      </c>
      <c r="B9" s="10">
        <f>1.83456+5.42275</f>
        <v>7.2573099999999995</v>
      </c>
      <c r="C9" s="10">
        <v>7.6383099999999997</v>
      </c>
      <c r="D9" s="10">
        <v>8.7422500000000003</v>
      </c>
      <c r="E9" s="10">
        <v>7.8942300000000003</v>
      </c>
      <c r="F9" s="10">
        <v>7.8942300000000003</v>
      </c>
      <c r="G9" s="10">
        <v>7.8942300000000003</v>
      </c>
      <c r="H9" s="10">
        <v>6.2230100000000004</v>
      </c>
      <c r="I9" s="10">
        <v>6.6995899999999997</v>
      </c>
      <c r="J9" s="10">
        <v>7.1935799999999999</v>
      </c>
      <c r="K9" s="10">
        <v>7.1935799999999999</v>
      </c>
    </row>
    <row r="10" spans="1:11" s="17" customFormat="1" ht="20.100000000000001" customHeight="1" x14ac:dyDescent="0.2">
      <c r="A10" s="19" t="s">
        <v>6</v>
      </c>
      <c r="B10" s="8">
        <f t="shared" ref="B10" si="0">SUM(B7:B9)</f>
        <v>2268.2482</v>
      </c>
      <c r="C10" s="8">
        <f t="shared" ref="C10:H10" si="1">SUM(C7:C9)</f>
        <v>2351.1537800000001</v>
      </c>
      <c r="D10" s="8">
        <f t="shared" si="1"/>
        <v>2444.1848399999999</v>
      </c>
      <c r="E10" s="8">
        <f t="shared" si="1"/>
        <v>2572.7495799999997</v>
      </c>
      <c r="F10" s="8">
        <f t="shared" si="1"/>
        <v>2572.7495799999997</v>
      </c>
      <c r="G10" s="8">
        <f t="shared" si="1"/>
        <v>2572.7495799999997</v>
      </c>
      <c r="H10" s="8">
        <f t="shared" si="1"/>
        <v>2632.4148500000001</v>
      </c>
      <c r="I10" s="8">
        <f t="shared" ref="I10:J10" si="2">SUM(I7:I9)</f>
        <v>2921.4400400000004</v>
      </c>
      <c r="J10" s="8">
        <f t="shared" si="2"/>
        <v>3471.5237099999999</v>
      </c>
      <c r="K10" s="8">
        <f t="shared" ref="K10" si="3">SUM(K7:K9)</f>
        <v>3471.5237099999999</v>
      </c>
    </row>
    <row r="11" spans="1:11" s="17" customFormat="1" ht="20.100000000000001" customHeight="1" x14ac:dyDescent="0.2">
      <c r="A11" s="20" t="s">
        <v>19</v>
      </c>
      <c r="B11" s="7">
        <v>4.3504500000000004</v>
      </c>
      <c r="C11" s="7">
        <v>0.08</v>
      </c>
      <c r="D11" s="7">
        <v>0</v>
      </c>
      <c r="E11" s="7">
        <v>0</v>
      </c>
      <c r="F11" s="7">
        <v>0</v>
      </c>
      <c r="G11" s="7">
        <v>0</v>
      </c>
      <c r="H11" s="7">
        <v>33.615389999999998</v>
      </c>
      <c r="I11" s="7">
        <v>34.642389999999999</v>
      </c>
      <c r="J11" s="7">
        <v>34.642389999999999</v>
      </c>
      <c r="K11" s="7">
        <v>34.642389999999999</v>
      </c>
    </row>
    <row r="12" spans="1:11" s="17" customFormat="1" ht="20.100000000000001" customHeight="1" x14ac:dyDescent="0.2">
      <c r="A12" s="16" t="s">
        <v>8</v>
      </c>
      <c r="B12" s="7">
        <f>222.031+4262.414</f>
        <v>4484.4449999999997</v>
      </c>
      <c r="C12" s="7">
        <v>4187.2288699999999</v>
      </c>
      <c r="D12" s="7">
        <v>4658.2264100000002</v>
      </c>
      <c r="E12" s="7">
        <v>4713.6725699999997</v>
      </c>
      <c r="F12" s="7">
        <v>4713.6725699999997</v>
      </c>
      <c r="G12" s="7">
        <v>4713.6725699999997</v>
      </c>
      <c r="H12" s="7">
        <v>5039.3637900000003</v>
      </c>
      <c r="I12" s="7">
        <v>5681.6250499999996</v>
      </c>
      <c r="J12" s="7">
        <v>5677.6395300000004</v>
      </c>
      <c r="K12" s="7">
        <v>5677.6395300000004</v>
      </c>
    </row>
    <row r="13" spans="1:11" s="17" customFormat="1" ht="20.100000000000001" customHeight="1" x14ac:dyDescent="0.2">
      <c r="A13" s="21" t="s">
        <v>9</v>
      </c>
      <c r="B13" s="8">
        <f t="shared" ref="B13" si="4">SUM(B11:B12)</f>
        <v>4488.7954499999996</v>
      </c>
      <c r="C13" s="8">
        <f t="shared" ref="C13:H13" si="5">SUM(C11+C12)</f>
        <v>4187.3088699999998</v>
      </c>
      <c r="D13" s="8">
        <f t="shared" si="5"/>
        <v>4658.2264100000002</v>
      </c>
      <c r="E13" s="8">
        <f t="shared" si="5"/>
        <v>4713.6725699999997</v>
      </c>
      <c r="F13" s="8">
        <f t="shared" si="5"/>
        <v>4713.6725699999997</v>
      </c>
      <c r="G13" s="8">
        <f t="shared" si="5"/>
        <v>4713.6725699999997</v>
      </c>
      <c r="H13" s="8">
        <f t="shared" si="5"/>
        <v>5072.9791800000003</v>
      </c>
      <c r="I13" s="8">
        <f t="shared" ref="I13:J13" si="6">SUM(I11+I12)</f>
        <v>5716.2674399999996</v>
      </c>
      <c r="J13" s="8">
        <f t="shared" si="6"/>
        <v>5712.2819200000004</v>
      </c>
      <c r="K13" s="8">
        <f t="shared" ref="K13" si="7">SUM(K11+K12)</f>
        <v>5712.2819200000004</v>
      </c>
    </row>
    <row r="14" spans="1:11" s="23" customFormat="1" ht="20.100000000000001" customHeight="1" x14ac:dyDescent="0.2">
      <c r="A14" s="22" t="s">
        <v>10</v>
      </c>
      <c r="B14" s="9">
        <f t="shared" ref="B14" si="8">B10+B13</f>
        <v>6757.0436499999996</v>
      </c>
      <c r="C14" s="9">
        <f t="shared" ref="C14:H14" si="9">(C10+C13)</f>
        <v>6538.4626499999995</v>
      </c>
      <c r="D14" s="9">
        <f t="shared" si="9"/>
        <v>7102.4112500000001</v>
      </c>
      <c r="E14" s="9">
        <f t="shared" si="9"/>
        <v>7286.4221499999994</v>
      </c>
      <c r="F14" s="9">
        <f t="shared" si="9"/>
        <v>7286.4221499999994</v>
      </c>
      <c r="G14" s="9">
        <f t="shared" si="9"/>
        <v>7286.4221499999994</v>
      </c>
      <c r="H14" s="9">
        <f t="shared" si="9"/>
        <v>7705.3940300000004</v>
      </c>
      <c r="I14" s="9">
        <f t="shared" ref="I14:J14" si="10">(I10+I13)</f>
        <v>8637.7074800000009</v>
      </c>
      <c r="J14" s="9">
        <f t="shared" si="10"/>
        <v>9183.8056300000007</v>
      </c>
      <c r="K14" s="9">
        <f t="shared" ref="K14" si="11">(K10+K13)</f>
        <v>9183.8056300000007</v>
      </c>
    </row>
    <row r="15" spans="1:11" s="17" customFormat="1" ht="20.100000000000001" customHeight="1" x14ac:dyDescent="0.2">
      <c r="A15" s="16" t="s">
        <v>11</v>
      </c>
      <c r="B15" s="7">
        <f>349.236+40.06551</f>
        <v>389.30151000000001</v>
      </c>
      <c r="C15" s="7">
        <v>199.10088999999999</v>
      </c>
      <c r="D15" s="7">
        <v>209.94890000000001</v>
      </c>
      <c r="E15" s="7">
        <v>194.60687999999999</v>
      </c>
      <c r="F15" s="7">
        <v>194.60687999999999</v>
      </c>
      <c r="G15" s="7">
        <v>194.60687999999999</v>
      </c>
      <c r="H15" s="7">
        <v>156.23527999999999</v>
      </c>
      <c r="I15" s="7">
        <v>285.80871999999999</v>
      </c>
      <c r="J15" s="7">
        <v>295.60768000000002</v>
      </c>
      <c r="K15" s="7">
        <v>295.60768000000002</v>
      </c>
    </row>
    <row r="16" spans="1:11" s="17" customFormat="1" ht="20.100000000000001" customHeight="1" x14ac:dyDescent="0.2">
      <c r="A16" s="16" t="s">
        <v>12</v>
      </c>
      <c r="B16" s="7"/>
      <c r="C16" s="7"/>
      <c r="D16" s="7"/>
      <c r="E16" s="7"/>
      <c r="F16" s="7"/>
      <c r="G16" s="7"/>
      <c r="H16" s="7">
        <v>29</v>
      </c>
      <c r="I16" s="7">
        <v>29</v>
      </c>
      <c r="J16" s="7">
        <v>28.17381</v>
      </c>
      <c r="K16" s="7">
        <v>28.17381</v>
      </c>
    </row>
    <row r="17" spans="1:11" s="17" customFormat="1" ht="20.100000000000001" customHeight="1" x14ac:dyDescent="0.2">
      <c r="A17" s="35" t="s">
        <v>13</v>
      </c>
      <c r="B17" s="8">
        <f t="shared" ref="B17:G17" si="12">SUM(B15+B16)</f>
        <v>389.30151000000001</v>
      </c>
      <c r="C17" s="8">
        <f t="shared" si="12"/>
        <v>199.10088999999999</v>
      </c>
      <c r="D17" s="8">
        <f t="shared" si="12"/>
        <v>209.94890000000001</v>
      </c>
      <c r="E17" s="8">
        <f t="shared" si="12"/>
        <v>194.60687999999999</v>
      </c>
      <c r="F17" s="8">
        <f t="shared" si="12"/>
        <v>194.60687999999999</v>
      </c>
      <c r="G17" s="8">
        <f t="shared" si="12"/>
        <v>194.60687999999999</v>
      </c>
      <c r="H17" s="8">
        <f>SUM(H15+H16)</f>
        <v>185.23527999999999</v>
      </c>
      <c r="I17" s="8">
        <f>SUM(I15+I16)</f>
        <v>314.80871999999999</v>
      </c>
      <c r="J17" s="8">
        <f>SUM(J15+J16)</f>
        <v>323.78149000000002</v>
      </c>
      <c r="K17" s="8">
        <f>SUM(K15+K16)</f>
        <v>323.78149000000002</v>
      </c>
    </row>
    <row r="18" spans="1:11" s="24" customFormat="1" ht="23.1" customHeight="1" x14ac:dyDescent="0.25">
      <c r="A18" s="22" t="s">
        <v>14</v>
      </c>
      <c r="B18" s="9">
        <f t="shared" ref="B18" si="13">SUM(B15,B14)</f>
        <v>7146.3451599999999</v>
      </c>
      <c r="C18" s="9">
        <f t="shared" ref="C18:H18" si="14">SUM(C14+C17)</f>
        <v>6737.5635399999992</v>
      </c>
      <c r="D18" s="9">
        <f t="shared" si="14"/>
        <v>7312.3601500000004</v>
      </c>
      <c r="E18" s="9">
        <f t="shared" si="14"/>
        <v>7481.0290299999997</v>
      </c>
      <c r="F18" s="9">
        <f t="shared" si="14"/>
        <v>7481.0290299999997</v>
      </c>
      <c r="G18" s="9">
        <f t="shared" si="14"/>
        <v>7481.0290299999997</v>
      </c>
      <c r="H18" s="9">
        <f t="shared" si="14"/>
        <v>7890.6293100000003</v>
      </c>
      <c r="I18" s="9">
        <f t="shared" ref="I18:J18" si="15">SUM(I14+I17)</f>
        <v>8952.5162000000018</v>
      </c>
      <c r="J18" s="9">
        <f t="shared" si="15"/>
        <v>9507.5871200000001</v>
      </c>
      <c r="K18" s="9">
        <f t="shared" ref="K18" si="16">SUM(K14+K17)</f>
        <v>9507.5871200000001</v>
      </c>
    </row>
    <row r="19" spans="1:11" ht="22.5" customHeight="1" x14ac:dyDescent="0.2">
      <c r="A19" s="46"/>
      <c r="D19" s="45"/>
      <c r="E19" s="45"/>
      <c r="F19" s="45"/>
      <c r="G19" s="45"/>
      <c r="H19" s="45"/>
      <c r="I19" s="45"/>
      <c r="J19" s="45"/>
      <c r="K19" s="45"/>
    </row>
    <row r="20" spans="1:11" x14ac:dyDescent="0.2">
      <c r="A20" s="16"/>
      <c r="D20" s="45"/>
      <c r="E20" s="45"/>
      <c r="F20" s="45"/>
      <c r="G20" s="45"/>
      <c r="H20" s="45"/>
      <c r="I20" s="45"/>
      <c r="J20" s="45"/>
      <c r="K20" s="45"/>
    </row>
    <row r="21" spans="1:11" x14ac:dyDescent="0.2">
      <c r="A21" s="25" t="s">
        <v>15</v>
      </c>
    </row>
    <row r="22" spans="1:11" x14ac:dyDescent="0.2">
      <c r="A22" s="26" t="s">
        <v>17</v>
      </c>
    </row>
  </sheetData>
  <mergeCells count="1">
    <mergeCell ref="A2:J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3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AF5EBE-89AB-49A4-9412-4A01BCB6C572}"/>
</file>

<file path=customXml/itemProps2.xml><?xml version="1.0" encoding="utf-8"?>
<ds:datastoreItem xmlns:ds="http://schemas.openxmlformats.org/officeDocument/2006/customXml" ds:itemID="{40C8E199-BDFB-453A-9761-DD2B8FBAB498}"/>
</file>

<file path=customXml/itemProps3.xml><?xml version="1.0" encoding="utf-8"?>
<ds:datastoreItem xmlns:ds="http://schemas.openxmlformats.org/officeDocument/2006/customXml" ds:itemID="{5EE9E586-576E-4610-945A-C579DE342C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51</vt:lpstr>
      <vt:lpstr>52</vt:lpstr>
      <vt:lpstr>'51'!Área_de_impresión</vt:lpstr>
      <vt:lpstr>'52'!Área_de_impresión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JIQ</dc:creator>
  <cp:lastModifiedBy>JM</cp:lastModifiedBy>
  <cp:lastPrinted>2024-04-10T08:56:14Z</cp:lastPrinted>
  <dcterms:created xsi:type="dcterms:W3CDTF">2003-06-18T15:58:15Z</dcterms:created>
  <dcterms:modified xsi:type="dcterms:W3CDTF">2024-04-10T15:37:32Z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