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18-2009- 2018 Ley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'51'!$A$1:$Y$23</definedName>
    <definedName name="_xlnm.Print_Area" localSheetId="2">'52'!$A$1:$Y$20</definedName>
    <definedName name="_xlnm.Print_Area" localSheetId="0">Estadística!$A$1:$T$34</definedName>
  </definedNames>
  <calcPr calcId="152511"/>
</workbook>
</file>

<file path=xl/calcChain.xml><?xml version="1.0" encoding="utf-8"?>
<calcChain xmlns="http://schemas.openxmlformats.org/spreadsheetml/2006/main">
  <c r="Y13" i="18" l="1"/>
  <c r="Y10" i="18"/>
  <c r="Y14" i="18" l="1"/>
  <c r="Y16" i="18" s="1"/>
  <c r="Y18" i="16"/>
  <c r="Y14" i="16"/>
  <c r="Y11" i="16"/>
  <c r="Y15" i="16" s="1"/>
  <c r="Y19" i="16" s="1"/>
  <c r="X13" i="18" l="1"/>
  <c r="X10" i="18"/>
  <c r="X14" i="18" l="1"/>
  <c r="X16" i="18" s="1"/>
  <c r="X18" i="16"/>
  <c r="X14" i="16"/>
  <c r="X11" i="16"/>
  <c r="X15" i="16" l="1"/>
  <c r="X19" i="16" s="1"/>
  <c r="W11" i="16" l="1"/>
  <c r="W14" i="16"/>
  <c r="W18" i="16"/>
  <c r="W10" i="18"/>
  <c r="W13" i="18"/>
  <c r="W14" i="18" l="1"/>
  <c r="W16" i="18" s="1"/>
  <c r="W15" i="16"/>
  <c r="W19" i="16" s="1"/>
  <c r="V15" i="18"/>
  <c r="V12" i="18"/>
  <c r="V9" i="18"/>
  <c r="V8" i="18"/>
  <c r="V7" i="18"/>
  <c r="V16" i="16" l="1"/>
  <c r="V13" i="16" l="1"/>
  <c r="V12" i="16"/>
  <c r="V10" i="16"/>
  <c r="V9" i="16"/>
  <c r="V8" i="16"/>
  <c r="V7" i="16"/>
  <c r="V10" i="18" l="1"/>
  <c r="V13" i="18"/>
  <c r="V18" i="16"/>
  <c r="V14" i="16"/>
  <c r="V11" i="16"/>
  <c r="V15" i="16" l="1"/>
  <c r="V19" i="16" s="1"/>
  <c r="V14" i="18"/>
  <c r="V16" i="18" s="1"/>
  <c r="U17" i="16"/>
  <c r="U16" i="16"/>
  <c r="U15" i="18" l="1"/>
  <c r="U12" i="18"/>
  <c r="U9" i="18"/>
  <c r="U8" i="18"/>
  <c r="U7" i="18"/>
  <c r="U13" i="16"/>
  <c r="U12" i="16"/>
  <c r="U10" i="16"/>
  <c r="U9" i="16"/>
  <c r="U8" i="16"/>
  <c r="U7" i="16"/>
  <c r="U10" i="18" l="1"/>
  <c r="U13" i="18"/>
  <c r="U11" i="16"/>
  <c r="U14" i="16"/>
  <c r="U18" i="16"/>
  <c r="U15" i="16" l="1"/>
  <c r="U19" i="16"/>
  <c r="U14" i="18"/>
  <c r="U16" i="18" s="1"/>
  <c r="T10" i="18"/>
  <c r="T13" i="18"/>
  <c r="T11" i="16"/>
  <c r="T14" i="16"/>
  <c r="T18" i="16"/>
  <c r="S10" i="18"/>
  <c r="S13" i="18"/>
  <c r="S18" i="16"/>
  <c r="S14" i="16"/>
  <c r="S11" i="16"/>
  <c r="R10" i="18"/>
  <c r="R13" i="18"/>
  <c r="R14" i="18"/>
  <c r="R16" i="18" s="1"/>
  <c r="B13" i="18"/>
  <c r="B10" i="18"/>
  <c r="B14" i="18" s="1"/>
  <c r="B16" i="18" s="1"/>
  <c r="C13" i="18"/>
  <c r="C10" i="18"/>
  <c r="C14" i="18" s="1"/>
  <c r="C16" i="18" s="1"/>
  <c r="D13" i="18"/>
  <c r="D10" i="18"/>
  <c r="R11" i="16"/>
  <c r="R14" i="16"/>
  <c r="R15" i="16" s="1"/>
  <c r="R19" i="16" s="1"/>
  <c r="R18" i="16"/>
  <c r="P10" i="18"/>
  <c r="P13" i="18"/>
  <c r="P14" i="18" s="1"/>
  <c r="P16" i="18" s="1"/>
  <c r="Q10" i="18"/>
  <c r="Q13" i="18"/>
  <c r="Q14" i="18" s="1"/>
  <c r="Q16" i="18" s="1"/>
  <c r="N13" i="18"/>
  <c r="O13" i="18"/>
  <c r="Q11" i="16"/>
  <c r="Q14" i="16"/>
  <c r="Q18" i="16"/>
  <c r="P14" i="16"/>
  <c r="P18" i="16"/>
  <c r="P11" i="16"/>
  <c r="F13" i="18"/>
  <c r="F10" i="18"/>
  <c r="F14" i="18" s="1"/>
  <c r="F16" i="18" s="1"/>
  <c r="G13" i="18"/>
  <c r="G10" i="18"/>
  <c r="G14" i="18" s="1"/>
  <c r="G16" i="18" s="1"/>
  <c r="H13" i="18"/>
  <c r="H10" i="18"/>
  <c r="H14" i="18" s="1"/>
  <c r="H16" i="18" s="1"/>
  <c r="I13" i="18"/>
  <c r="I10" i="18"/>
  <c r="I14" i="18" s="1"/>
  <c r="I16" i="18" s="1"/>
  <c r="J13" i="18"/>
  <c r="J10" i="18"/>
  <c r="K13" i="18"/>
  <c r="K10" i="18"/>
  <c r="K14" i="18"/>
  <c r="K16" i="18" s="1"/>
  <c r="L13" i="18"/>
  <c r="L10" i="18"/>
  <c r="L14" i="18" s="1"/>
  <c r="L16" i="18" s="1"/>
  <c r="M13" i="18"/>
  <c r="M10" i="18"/>
  <c r="M14" i="18" s="1"/>
  <c r="M16" i="18" s="1"/>
  <c r="N10" i="18"/>
  <c r="N14" i="18" s="1"/>
  <c r="N16" i="18" s="1"/>
  <c r="O10" i="18"/>
  <c r="O14" i="18" s="1"/>
  <c r="O16" i="18" s="1"/>
  <c r="E13" i="18"/>
  <c r="E10" i="18"/>
  <c r="E14" i="18" s="1"/>
  <c r="E16" i="18" s="1"/>
  <c r="O18" i="16"/>
  <c r="O14" i="16"/>
  <c r="O11" i="16"/>
  <c r="N18" i="16"/>
  <c r="N11" i="16"/>
  <c r="N14" i="16"/>
  <c r="N15" i="16"/>
  <c r="N19" i="16" s="1"/>
  <c r="M18" i="16"/>
  <c r="M11" i="16"/>
  <c r="M14" i="16"/>
  <c r="L18" i="16"/>
  <c r="L14" i="16"/>
  <c r="L11" i="16"/>
  <c r="L15" i="16" s="1"/>
  <c r="L19" i="16" s="1"/>
  <c r="K14" i="16"/>
  <c r="K11" i="16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E11" i="16"/>
  <c r="E14" i="16"/>
  <c r="F11" i="16"/>
  <c r="F14" i="16"/>
  <c r="F15" i="16" s="1"/>
  <c r="F19" i="16" s="1"/>
  <c r="G11" i="16"/>
  <c r="G14" i="16"/>
  <c r="G15" i="16" s="1"/>
  <c r="G19" i="16" s="1"/>
  <c r="H11" i="16"/>
  <c r="H14" i="16"/>
  <c r="H15" i="16" s="1"/>
  <c r="H19" i="16" s="1"/>
  <c r="I14" i="16"/>
  <c r="J14" i="16"/>
  <c r="B11" i="16"/>
  <c r="B14" i="16"/>
  <c r="B18" i="16"/>
  <c r="I11" i="16"/>
  <c r="J11" i="16"/>
  <c r="J15" i="16" s="1"/>
  <c r="Q15" i="16" l="1"/>
  <c r="J19" i="16"/>
  <c r="D15" i="16"/>
  <c r="D19" i="16" s="1"/>
  <c r="P15" i="16"/>
  <c r="P19" i="16" s="1"/>
  <c r="I15" i="16"/>
  <c r="I19" i="16" s="1"/>
  <c r="B15" i="16"/>
  <c r="E15" i="16"/>
  <c r="E19" i="16" s="1"/>
  <c r="K15" i="16"/>
  <c r="K19" i="16" s="1"/>
  <c r="J14" i="18"/>
  <c r="J16" i="18" s="1"/>
  <c r="Q19" i="16"/>
  <c r="D14" i="18"/>
  <c r="D16" i="18" s="1"/>
  <c r="S15" i="16"/>
  <c r="S19" i="16" s="1"/>
  <c r="T15" i="16"/>
  <c r="T19" i="16" s="1"/>
  <c r="T14" i="18"/>
  <c r="T16" i="18" s="1"/>
  <c r="B19" i="16"/>
  <c r="M15" i="16"/>
  <c r="M19" i="16" s="1"/>
  <c r="O15" i="16"/>
  <c r="O19" i="16" s="1"/>
  <c r="S14" i="18"/>
  <c r="S16" i="18" s="1"/>
</calcChain>
</file>

<file path=xl/sharedStrings.xml><?xml version="1.0" encoding="utf-8"?>
<sst xmlns="http://schemas.openxmlformats.org/spreadsheetml/2006/main" count="81" uniqueCount="51">
  <si>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</si>
  <si>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</si>
  <si>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</si>
  <si>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</si>
  <si>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</si>
  <si>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</si>
  <si>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</si>
  <si>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</si>
  <si>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</si>
  <si>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</si>
  <si>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</si>
  <si>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</si>
  <si>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</si>
  <si>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</si>
  <si>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</si>
  <si>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</si>
  <si>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</si>
  <si>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</si>
  <si>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</si>
  <si>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</si>
  <si>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</si>
  <si>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</si>
  <si>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</si>
  <si>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</si>
  <si>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</si>
  <si>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</si>
  <si>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</si>
  <si>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</si>
  <si>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</si>
  <si>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</si>
  <si>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</si>
  <si>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</si>
  <si>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</si>
  <si>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</si>
  <si>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</si>
  <si>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</si>
  <si>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</si>
  <si>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</si>
  <si>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</si>
  <si>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</si>
  <si>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</si>
  <si>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</si>
  <si>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t xml:space="preserve"> 2015</t>
  </si>
  <si>
    <t xml:space="preserve"> 2016</t>
  </si>
  <si>
    <t xml:space="preserve"> 2017</t>
  </si>
  <si>
    <t>2017</t>
  </si>
  <si>
    <t xml:space="preserve"> 2018</t>
  </si>
  <si>
    <t>2018</t>
  </si>
  <si>
    <t>* Incluye Agencias Estatales y otros Organismos Públicos</t>
  </si>
  <si>
    <r>
      <rPr>
        <b/>
        <sz val="16"/>
        <rFont val="Arial"/>
        <family val="2"/>
      </rPr>
      <t>5. PRESUPUESTO DE OTROS ORGANISMOS PÚBLICOS *</t>
    </r>
  </si>
  <si>
    <t>30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</si>
</sst>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&quot;"/>
    <numFmt numFmtId="165" formatCode="#,##0.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1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64" fontId="19" fillId="0" borderId="0" xfId="0" quotePrefix="1" applyNumberFormat="1" applyFont="1" applyBorder="1" applyAlignment="1" applyProtection="1">
      <alignment horizontal="right"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  <protection locked="0"/>
    </xf>
    <xf numFmtId="165" fontId="20" fillId="0" borderId="0" xfId="0" quotePrefix="1" applyNumberFormat="1" applyFont="1" applyBorder="1" applyAlignment="1">
      <alignment horizontal="right" vertical="center"/>
    </xf>
    <xf numFmtId="164" fontId="20" fillId="0" borderId="0" xfId="0" quotePrefix="1" applyNumberFormat="1" applyFont="1" applyBorder="1" applyAlignment="1">
      <alignment horizontal="right" vertical="center"/>
    </xf>
    <xf numFmtId="165" fontId="20" fillId="0" borderId="0" xfId="0" quotePrefix="1" applyNumberFormat="1" applyFont="1" applyBorder="1" applyAlignment="1" applyProtection="1">
      <alignment horizontal="right" vertical="center"/>
      <protection locked="0"/>
    </xf>
    <xf numFmtId="164" fontId="20" fillId="0" borderId="0" xfId="0" quotePrefix="1" applyNumberFormat="1" applyFont="1" applyBorder="1" applyAlignment="1" applyProtection="1">
      <alignment horizontal="right" vertical="center"/>
      <protection locked="0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23</xdr:row>
      <xdr:rowOff>19049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2009-2018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Otros Organismos Públicos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</a:t>
          </a: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K15" activePane="bottomRight" state="frozen"/>
      <selection sqref="A1:A1048576"/>
      <selection pane="topRight" sqref="A1:A1048576"/>
      <selection pane="bottomLeft" sqref="A1:A1048576"/>
      <selection pane="bottomRight" activeCell="W23" sqref="W23"/>
    </sheetView>
  </sheetViews>
  <sheetFormatPr baseColWidth="10" defaultRowHeight="12.75" x14ac:dyDescent="0.2"/>
  <cols>
    <col min="1" max="1" width="36.5703125" style="2" customWidth="1"/>
    <col min="2" max="10" width="9.7109375" style="1" hidden="1" customWidth="1"/>
    <col min="11" max="11" width="6.570312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3"/>
    </row>
    <row r="2" spans="1:1" ht="24.95" customHeight="1" x14ac:dyDescent="0.2">
      <c r="A2" s="63"/>
    </row>
    <row r="31" spans="18:18" ht="15.75" x14ac:dyDescent="0.2">
      <c r="R31" s="66" t="s">
        <v>50</v>
      </c>
    </row>
  </sheetData>
  <printOptions horizontalCentered="1"/>
  <pageMargins left="0.74803149606299213" right="0.74803149606299213" top="0.39370078740157483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Y24"/>
  <sheetViews>
    <sheetView showGridLines="0" zoomScaleNormal="100" workbookViewId="0">
      <pane xSplit="8" ySplit="6" topLeftCell="P19" activePane="bottomRight" state="frozen"/>
      <selection activeCell="R32" sqref="R32"/>
      <selection pane="topRight" activeCell="R32" sqref="R32"/>
      <selection pane="bottomLeft" activeCell="R32" sqref="R32"/>
      <selection pane="bottomRight" activeCell="Y4" sqref="Y4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5" width="9.7109375" style="1" hidden="1" customWidth="1"/>
    <col min="16" max="25" width="9.7109375" style="1" customWidth="1"/>
    <col min="26" max="16384" width="11.42578125" style="1"/>
  </cols>
  <sheetData>
    <row r="1" spans="1:25" ht="24.95" customHeight="1" x14ac:dyDescent="0.2">
      <c r="A1" s="64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24.95" customHeight="1" x14ac:dyDescent="0.2">
      <c r="A2" s="65" t="s">
        <v>49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5" ht="20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5" ht="20.100000000000001" customHeight="1" x14ac:dyDescent="0.2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thickBo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s="3" customFormat="1" ht="23.25" customHeight="1" thickBot="1" x14ac:dyDescent="0.25">
      <c r="A6" s="45" t="s">
        <v>11</v>
      </c>
      <c r="B6" s="46" t="s">
        <v>1</v>
      </c>
      <c r="C6" s="46" t="s">
        <v>10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9</v>
      </c>
      <c r="J6" s="46" t="s">
        <v>7</v>
      </c>
      <c r="K6" s="46" t="s">
        <v>8</v>
      </c>
      <c r="L6" s="46" t="s">
        <v>31</v>
      </c>
      <c r="M6" s="58">
        <v>2006</v>
      </c>
      <c r="N6" s="58" t="s">
        <v>33</v>
      </c>
      <c r="O6" s="58" t="s">
        <v>34</v>
      </c>
      <c r="P6" s="58" t="s">
        <v>35</v>
      </c>
      <c r="Q6" s="58" t="s">
        <v>36</v>
      </c>
      <c r="R6" s="58" t="s">
        <v>37</v>
      </c>
      <c r="S6" s="58" t="s">
        <v>38</v>
      </c>
      <c r="T6" s="62" t="s">
        <v>39</v>
      </c>
      <c r="U6" s="62" t="s">
        <v>40</v>
      </c>
      <c r="V6" s="62" t="s">
        <v>42</v>
      </c>
      <c r="W6" s="62" t="s">
        <v>43</v>
      </c>
      <c r="X6" s="62" t="s">
        <v>44</v>
      </c>
      <c r="Y6" s="62" t="s">
        <v>46</v>
      </c>
    </row>
    <row r="7" spans="1:25" s="4" customFormat="1" ht="20.100000000000001" customHeight="1" x14ac:dyDescent="0.2">
      <c r="A7" s="47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f>479.98233+1011.85587</f>
        <v>1491.8381999999999</v>
      </c>
      <c r="V7" s="9">
        <f>481.99988+1049.03195</f>
        <v>1531.0318300000001</v>
      </c>
      <c r="W7" s="9">
        <v>1563.7419</v>
      </c>
      <c r="X7" s="9">
        <v>1636.47884</v>
      </c>
      <c r="Y7" s="9">
        <v>1697.41077</v>
      </c>
    </row>
    <row r="8" spans="1:25" s="4" customFormat="1" ht="20.100000000000001" customHeight="1" x14ac:dyDescent="0.2">
      <c r="A8" s="48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f>234.01293+391.84718</f>
        <v>625.86010999999996</v>
      </c>
      <c r="V8" s="9">
        <f>231.289+425.748</f>
        <v>657.03700000000003</v>
      </c>
      <c r="W8" s="9">
        <v>659.14684999999997</v>
      </c>
      <c r="X8" s="9">
        <v>672.32853</v>
      </c>
      <c r="Y8" s="9">
        <v>687.49099000000001</v>
      </c>
    </row>
    <row r="9" spans="1:25" s="4" customFormat="1" ht="20.100000000000001" customHeight="1" x14ac:dyDescent="0.2">
      <c r="A9" s="48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f>0.5278+2.80627</f>
        <v>3.3340700000000001</v>
      </c>
      <c r="V9" s="9">
        <f>0.57347+2.90627</f>
        <v>3.4797400000000001</v>
      </c>
      <c r="W9" s="9">
        <v>3.7417699999999998</v>
      </c>
      <c r="X9" s="9">
        <v>2.7792400000000002</v>
      </c>
      <c r="Y9" s="9">
        <v>2.1634600000000002</v>
      </c>
    </row>
    <row r="10" spans="1:25" s="4" customFormat="1" ht="20.100000000000001" customHeight="1" x14ac:dyDescent="0.2">
      <c r="A10" s="48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f>180.74725+5.51255</f>
        <v>186.25980000000001</v>
      </c>
      <c r="V10" s="9">
        <f>432.4252+5.10489</f>
        <v>437.53009000000003</v>
      </c>
      <c r="W10" s="9">
        <v>270.41153000000003</v>
      </c>
      <c r="X10" s="9">
        <v>289.26715000000002</v>
      </c>
      <c r="Y10" s="9">
        <v>333.77422000000001</v>
      </c>
    </row>
    <row r="11" spans="1:25" s="4" customFormat="1" ht="20.100000000000001" customHeight="1" x14ac:dyDescent="0.2">
      <c r="A11" s="49" t="s">
        <v>16</v>
      </c>
      <c r="B11" s="10">
        <f t="shared" ref="B11:T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f t="shared" si="0"/>
        <v>1388.8999999999999</v>
      </c>
      <c r="M11" s="10">
        <f t="shared" si="0"/>
        <v>1455.27</v>
      </c>
      <c r="N11" s="10">
        <f t="shared" si="0"/>
        <v>1557.1592900000001</v>
      </c>
      <c r="O11" s="10">
        <f t="shared" si="0"/>
        <v>1652.2371900000001</v>
      </c>
      <c r="P11" s="10">
        <f t="shared" si="0"/>
        <v>3242.58457</v>
      </c>
      <c r="Q11" s="10">
        <f t="shared" si="0"/>
        <v>3129.16246</v>
      </c>
      <c r="R11" s="10">
        <f t="shared" si="0"/>
        <v>2956.5721800000001</v>
      </c>
      <c r="S11" s="10">
        <f t="shared" si="0"/>
        <v>2502.4043700000002</v>
      </c>
      <c r="T11" s="10">
        <f t="shared" si="0"/>
        <v>2273.7700599999998</v>
      </c>
      <c r="U11" s="10">
        <f t="shared" ref="U11:V11" si="1">SUM(U7:U10)</f>
        <v>2307.2921799999995</v>
      </c>
      <c r="V11" s="10">
        <f t="shared" si="1"/>
        <v>2629.0786600000006</v>
      </c>
      <c r="W11" s="10">
        <f>SUM(W7:W10)</f>
        <v>2497.04205</v>
      </c>
      <c r="X11" s="10">
        <f>SUM(X7:X10)</f>
        <v>2600.85376</v>
      </c>
      <c r="Y11" s="10">
        <f>SUM(Y7:Y10)</f>
        <v>2720.8394399999997</v>
      </c>
    </row>
    <row r="12" spans="1:25" s="4" customFormat="1" ht="20.100000000000001" customHeight="1" x14ac:dyDescent="0.2">
      <c r="A12" s="47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f>173.00848+46.52616</f>
        <v>219.53464</v>
      </c>
      <c r="V12" s="9">
        <f>184.54298+63.939</f>
        <v>248.48197999999999</v>
      </c>
      <c r="W12" s="9">
        <v>282.45096999999998</v>
      </c>
      <c r="X12" s="9">
        <v>287.43923000000001</v>
      </c>
      <c r="Y12" s="9">
        <v>301.67865</v>
      </c>
    </row>
    <row r="13" spans="1:25" s="4" customFormat="1" ht="20.100000000000001" customHeight="1" x14ac:dyDescent="0.2">
      <c r="A13" s="48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f>33.9274+0.9835</f>
        <v>34.910899999999998</v>
      </c>
      <c r="V13" s="9">
        <f>55.29046+4207.5215</f>
        <v>4262.81196</v>
      </c>
      <c r="W13" s="9">
        <v>3952.0858699999999</v>
      </c>
      <c r="X13" s="9">
        <v>4412.1291499999998</v>
      </c>
      <c r="Y13" s="9">
        <v>4446.5549300000002</v>
      </c>
    </row>
    <row r="14" spans="1:25" s="4" customFormat="1" ht="20.100000000000001" customHeight="1" x14ac:dyDescent="0.2">
      <c r="A14" s="50" t="s">
        <v>19</v>
      </c>
      <c r="B14" s="10">
        <f>SUM(B12:B13)</f>
        <v>168.24732850119602</v>
      </c>
      <c r="C14" s="10">
        <f t="shared" ref="C14:T14" si="2">SUM(C12:C13)</f>
        <v>166.57050472996525</v>
      </c>
      <c r="D14" s="10">
        <f t="shared" si="2"/>
        <v>173.45810344620341</v>
      </c>
      <c r="E14" s="10">
        <f t="shared" si="2"/>
        <v>191.93922565600471</v>
      </c>
      <c r="F14" s="10">
        <f t="shared" si="2"/>
        <v>186.7585013162165</v>
      </c>
      <c r="G14" s="10">
        <f t="shared" si="2"/>
        <v>194.98034690418666</v>
      </c>
      <c r="H14" s="10">
        <f t="shared" si="2"/>
        <v>193.00902720180784</v>
      </c>
      <c r="I14" s="10">
        <f t="shared" si="2"/>
        <v>213.59</v>
      </c>
      <c r="J14" s="10">
        <f t="shared" si="2"/>
        <v>241.67</v>
      </c>
      <c r="K14" s="10">
        <f t="shared" si="2"/>
        <v>264.03099999999995</v>
      </c>
      <c r="L14" s="10">
        <f t="shared" si="2"/>
        <v>270.83999999999997</v>
      </c>
      <c r="M14" s="10">
        <f t="shared" si="2"/>
        <v>284.53999999999996</v>
      </c>
      <c r="N14" s="10">
        <f t="shared" si="2"/>
        <v>311.80536999999998</v>
      </c>
      <c r="O14" s="10">
        <f t="shared" si="2"/>
        <v>330.05500000000001</v>
      </c>
      <c r="P14" s="10">
        <f t="shared" si="2"/>
        <v>715.01038000000005</v>
      </c>
      <c r="Q14" s="10">
        <f t="shared" si="2"/>
        <v>596.00238999999999</v>
      </c>
      <c r="R14" s="10">
        <f t="shared" si="2"/>
        <v>581.91814999999997</v>
      </c>
      <c r="S14" s="10">
        <f t="shared" si="2"/>
        <v>313.25755000000004</v>
      </c>
      <c r="T14" s="10">
        <f t="shared" si="2"/>
        <v>232.66490999999999</v>
      </c>
      <c r="U14" s="10">
        <f t="shared" ref="U14:V14" si="3">SUM(U12:U13)</f>
        <v>254.44553999999999</v>
      </c>
      <c r="V14" s="10">
        <f t="shared" si="3"/>
        <v>4511.2939399999996</v>
      </c>
      <c r="W14" s="10">
        <f>SUM(W12:W13)</f>
        <v>4234.5368399999998</v>
      </c>
      <c r="X14" s="10">
        <f>SUM(X12:X13)</f>
        <v>4699.5683799999997</v>
      </c>
      <c r="Y14" s="10">
        <f>SUM(Y12:Y13)</f>
        <v>4748.2335800000001</v>
      </c>
    </row>
    <row r="15" spans="1:25" s="5" customFormat="1" ht="20.100000000000001" customHeight="1" x14ac:dyDescent="0.2">
      <c r="A15" s="51" t="s">
        <v>20</v>
      </c>
      <c r="B15" s="11">
        <f>SUM(B14,B11)</f>
        <v>922.55959035014985</v>
      </c>
      <c r="C15" s="11">
        <f t="shared" ref="C15:T15" si="4">SUM(C14,C11)</f>
        <v>920.1615520536584</v>
      </c>
      <c r="D15" s="11">
        <f t="shared" si="4"/>
        <v>934.68801461661451</v>
      </c>
      <c r="E15" s="11">
        <f t="shared" si="4"/>
        <v>972.61187840323112</v>
      </c>
      <c r="F15" s="11">
        <f t="shared" si="4"/>
        <v>925.87116704530422</v>
      </c>
      <c r="G15" s="11">
        <f t="shared" si="4"/>
        <v>952.46595266428653</v>
      </c>
      <c r="H15" s="11">
        <f t="shared" si="4"/>
        <v>970.82687245321119</v>
      </c>
      <c r="I15" s="11">
        <f t="shared" si="4"/>
        <v>1281.3399999999999</v>
      </c>
      <c r="J15" s="11">
        <f t="shared" si="4"/>
        <v>1466.7500000000002</v>
      </c>
      <c r="K15" s="11">
        <f t="shared" si="4"/>
        <v>1596.3489999999999</v>
      </c>
      <c r="L15" s="11">
        <f t="shared" si="4"/>
        <v>1659.7399999999998</v>
      </c>
      <c r="M15" s="11">
        <f t="shared" si="4"/>
        <v>1739.81</v>
      </c>
      <c r="N15" s="11">
        <f t="shared" si="4"/>
        <v>1868.9646600000001</v>
      </c>
      <c r="O15" s="11">
        <f t="shared" si="4"/>
        <v>1982.2921900000001</v>
      </c>
      <c r="P15" s="11">
        <f t="shared" si="4"/>
        <v>3957.5949500000002</v>
      </c>
      <c r="Q15" s="11">
        <f t="shared" si="4"/>
        <v>3725.1648500000001</v>
      </c>
      <c r="R15" s="11">
        <f t="shared" si="4"/>
        <v>3538.4903300000001</v>
      </c>
      <c r="S15" s="11">
        <f t="shared" si="4"/>
        <v>2815.6619200000005</v>
      </c>
      <c r="T15" s="11">
        <f t="shared" si="4"/>
        <v>2506.4349699999998</v>
      </c>
      <c r="U15" s="11">
        <f t="shared" ref="U15:V15" si="5">SUM(U14,U11)</f>
        <v>2561.7377199999996</v>
      </c>
      <c r="V15" s="11">
        <f t="shared" si="5"/>
        <v>7140.3726000000006</v>
      </c>
      <c r="W15" s="11">
        <f>SUM(W11+W14)</f>
        <v>6731.5788899999998</v>
      </c>
      <c r="X15" s="11">
        <f>SUM(X11+X14)</f>
        <v>7300.4221399999997</v>
      </c>
      <c r="Y15" s="11">
        <f>SUM(Y11+Y14)</f>
        <v>7469.0730199999998</v>
      </c>
    </row>
    <row r="16" spans="1:25" s="4" customFormat="1" ht="20.100000000000001" customHeight="1" x14ac:dyDescent="0.2">
      <c r="A16" s="48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1">
        <v>1.7275400000000001</v>
      </c>
      <c r="O16" s="41">
        <v>1.58847</v>
      </c>
      <c r="P16" s="41">
        <v>2.62012</v>
      </c>
      <c r="Q16" s="41">
        <v>2.9988099999999998</v>
      </c>
      <c r="R16" s="41">
        <v>2.44767</v>
      </c>
      <c r="S16" s="41">
        <v>2.2074499999999997</v>
      </c>
      <c r="T16" s="41">
        <v>2.07037</v>
      </c>
      <c r="U16" s="41">
        <f>0.56291+1.34816</f>
        <v>1.91107</v>
      </c>
      <c r="V16" s="41">
        <f>0.57791+1.39616</f>
        <v>1.9740700000000002</v>
      </c>
      <c r="W16" s="41">
        <v>1.98465</v>
      </c>
      <c r="X16" s="41">
        <v>1.93801</v>
      </c>
      <c r="Y16" s="41">
        <v>1.95601</v>
      </c>
    </row>
    <row r="17" spans="1:25" s="4" customFormat="1" ht="20.100000000000001" customHeight="1" x14ac:dyDescent="0.2">
      <c r="A17" s="48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f>4</f>
        <v>4</v>
      </c>
      <c r="V17" s="9">
        <v>4</v>
      </c>
      <c r="W17" s="9">
        <v>4</v>
      </c>
      <c r="X17" s="9">
        <v>10</v>
      </c>
      <c r="Y17" s="9">
        <v>10</v>
      </c>
    </row>
    <row r="18" spans="1:25" s="4" customFormat="1" ht="20.100000000000001" customHeight="1" x14ac:dyDescent="0.2">
      <c r="A18" s="50" t="s">
        <v>23</v>
      </c>
      <c r="B18" s="10">
        <f>SUM(B16:B17)</f>
        <v>1.7609654658444822</v>
      </c>
      <c r="C18" s="10">
        <f t="shared" ref="C18:T18" si="6">SUM(C16:C17)</f>
        <v>1.7609654658444822</v>
      </c>
      <c r="D18" s="10">
        <f t="shared" si="6"/>
        <v>0.51687040977005283</v>
      </c>
      <c r="E18" s="10">
        <f t="shared" si="6"/>
        <v>0.54692101498924184</v>
      </c>
      <c r="F18" s="10">
        <f t="shared" si="6"/>
        <v>0.42671859411248542</v>
      </c>
      <c r="G18" s="10">
        <f t="shared" si="6"/>
        <v>0.45075907828783673</v>
      </c>
      <c r="H18" s="10">
        <f t="shared" si="6"/>
        <v>0.48681980455086366</v>
      </c>
      <c r="I18" s="10">
        <f t="shared" si="6"/>
        <v>0.65</v>
      </c>
      <c r="J18" s="10">
        <f t="shared" si="6"/>
        <v>0.67</v>
      </c>
      <c r="K18" s="10">
        <f t="shared" si="6"/>
        <v>1.264</v>
      </c>
      <c r="L18" s="10">
        <f t="shared" si="6"/>
        <v>1.34</v>
      </c>
      <c r="M18" s="10">
        <f t="shared" si="6"/>
        <v>1.39</v>
      </c>
      <c r="N18" s="10">
        <f t="shared" si="6"/>
        <v>1.7275400000000001</v>
      </c>
      <c r="O18" s="10">
        <f t="shared" si="6"/>
        <v>1.58847</v>
      </c>
      <c r="P18" s="10">
        <f t="shared" si="6"/>
        <v>10.54585</v>
      </c>
      <c r="Q18" s="10">
        <f t="shared" si="6"/>
        <v>3.02033</v>
      </c>
      <c r="R18" s="10">
        <f t="shared" si="6"/>
        <v>2.9595000000000002</v>
      </c>
      <c r="S18" s="10">
        <f t="shared" si="6"/>
        <v>6.2074499999999997</v>
      </c>
      <c r="T18" s="10">
        <f t="shared" si="6"/>
        <v>6.0703700000000005</v>
      </c>
      <c r="U18" s="10">
        <f t="shared" ref="U18:V18" si="7">SUM(U16:U17)</f>
        <v>5.9110700000000005</v>
      </c>
      <c r="V18" s="10">
        <f t="shared" si="7"/>
        <v>5.9740700000000002</v>
      </c>
      <c r="W18" s="10">
        <f t="shared" ref="W18" si="8">SUM(W16:W17)</f>
        <v>5.9846500000000002</v>
      </c>
      <c r="X18" s="10">
        <f t="shared" ref="X18:Y18" si="9">SUM(X16:X17)</f>
        <v>11.93801</v>
      </c>
      <c r="Y18" s="10">
        <f t="shared" si="9"/>
        <v>11.956009999999999</v>
      </c>
    </row>
    <row r="19" spans="1:25" s="7" customFormat="1" ht="23.1" customHeight="1" x14ac:dyDescent="0.25">
      <c r="A19" s="52" t="s">
        <v>24</v>
      </c>
      <c r="B19" s="11">
        <f>SUM(B18,B15)</f>
        <v>924.32055581599434</v>
      </c>
      <c r="C19" s="11">
        <f t="shared" ref="C19:T19" si="10">SUM(C18,C15)</f>
        <v>921.92251751950289</v>
      </c>
      <c r="D19" s="11">
        <f t="shared" si="10"/>
        <v>935.20488502638455</v>
      </c>
      <c r="E19" s="11">
        <f t="shared" si="10"/>
        <v>973.15879941822038</v>
      </c>
      <c r="F19" s="11">
        <f t="shared" si="10"/>
        <v>926.29788563941668</v>
      </c>
      <c r="G19" s="11">
        <f t="shared" si="10"/>
        <v>952.91671174257442</v>
      </c>
      <c r="H19" s="11">
        <f t="shared" si="10"/>
        <v>971.31369225776211</v>
      </c>
      <c r="I19" s="11">
        <f t="shared" si="10"/>
        <v>1281.99</v>
      </c>
      <c r="J19" s="11">
        <f t="shared" si="10"/>
        <v>1467.4200000000003</v>
      </c>
      <c r="K19" s="11">
        <f t="shared" si="10"/>
        <v>1597.6129999999998</v>
      </c>
      <c r="L19" s="11">
        <f t="shared" si="10"/>
        <v>1661.0799999999997</v>
      </c>
      <c r="M19" s="11">
        <f t="shared" si="10"/>
        <v>1741.2</v>
      </c>
      <c r="N19" s="11">
        <f t="shared" si="10"/>
        <v>1870.6922000000002</v>
      </c>
      <c r="O19" s="11">
        <f t="shared" si="10"/>
        <v>1983.88066</v>
      </c>
      <c r="P19" s="11">
        <f t="shared" si="10"/>
        <v>3968.1408000000001</v>
      </c>
      <c r="Q19" s="11">
        <f t="shared" si="10"/>
        <v>3728.1851799999999</v>
      </c>
      <c r="R19" s="11">
        <f t="shared" si="10"/>
        <v>3541.44983</v>
      </c>
      <c r="S19" s="11">
        <f t="shared" si="10"/>
        <v>2821.8693700000003</v>
      </c>
      <c r="T19" s="11">
        <f t="shared" si="10"/>
        <v>2512.5053399999997</v>
      </c>
      <c r="U19" s="11">
        <f t="shared" ref="U19:V19" si="11">SUM(U18,U15)</f>
        <v>2567.6487899999997</v>
      </c>
      <c r="V19" s="11">
        <f t="shared" si="11"/>
        <v>7146.3466700000008</v>
      </c>
      <c r="W19" s="11">
        <f>SUM(W15+W18)</f>
        <v>6737.5635400000001</v>
      </c>
      <c r="X19" s="11">
        <f>SUM(X15+X18)</f>
        <v>7312.3601499999995</v>
      </c>
      <c r="Y19" s="11">
        <f>SUM(Y15+Y18)</f>
        <v>7481.0290299999997</v>
      </c>
    </row>
    <row r="20" spans="1:25" s="7" customFormat="1" ht="23.1" customHeight="1" x14ac:dyDescent="0.25">
      <c r="A20" s="59" t="s">
        <v>48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6"/>
      <c r="O20" s="6"/>
      <c r="P20" s="6"/>
      <c r="Q20" s="6"/>
      <c r="R20" s="6"/>
      <c r="S20" s="60"/>
      <c r="T20" s="61"/>
      <c r="U20" s="61"/>
      <c r="V20" s="61"/>
    </row>
    <row r="21" spans="1:25" x14ac:dyDescent="0.15">
      <c r="A21" s="5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42"/>
      <c r="O21" s="42"/>
      <c r="P21" s="42"/>
      <c r="Q21" s="42"/>
      <c r="R21" s="42"/>
      <c r="S21" s="60"/>
      <c r="T21" s="61"/>
      <c r="U21" s="61"/>
      <c r="V21" s="61"/>
    </row>
    <row r="22" spans="1:25" ht="14.25" x14ac:dyDescent="0.2">
      <c r="A22" s="54" t="s">
        <v>25</v>
      </c>
      <c r="B22" s="5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2"/>
      <c r="T22" s="2"/>
      <c r="U22" s="2"/>
      <c r="V22" s="2"/>
    </row>
    <row r="23" spans="1:25" x14ac:dyDescent="0.2">
      <c r="A23" s="56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2"/>
      <c r="T23" s="2"/>
      <c r="U23" s="2"/>
      <c r="V23" s="2"/>
    </row>
    <row r="24" spans="1:25" x14ac:dyDescent="0.2">
      <c r="A24" s="5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</sheetData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Z20"/>
  <sheetViews>
    <sheetView showGridLines="0" zoomScaleNormal="100" workbookViewId="0">
      <pane xSplit="8" ySplit="6" topLeftCell="P12" activePane="bottomRight" state="frozen"/>
      <selection activeCell="R32" sqref="R32"/>
      <selection pane="topRight" activeCell="R32" sqref="R32"/>
      <selection pane="bottomLeft" activeCell="R32" sqref="R32"/>
      <selection pane="bottomRight" activeCell="X3" sqref="X3"/>
    </sheetView>
  </sheetViews>
  <sheetFormatPr baseColWidth="10" defaultColWidth="11.42578125" defaultRowHeight="12.75" x14ac:dyDescent="0.2"/>
  <cols>
    <col min="1" max="1" width="36.5703125" style="37" customWidth="1"/>
    <col min="2" max="15" width="9.7109375" style="13" hidden="1" customWidth="1"/>
    <col min="16" max="25" width="9.7109375" style="13" customWidth="1"/>
    <col min="26" max="16384" width="11.42578125" style="13"/>
  </cols>
  <sheetData>
    <row r="1" spans="1:26" ht="24.95" customHeight="1" x14ac:dyDescent="0.2">
      <c r="A1" s="65" t="s">
        <v>41</v>
      </c>
    </row>
    <row r="2" spans="1:26" ht="24.95" customHeight="1" x14ac:dyDescent="0.2">
      <c r="A2" s="65" t="s">
        <v>49</v>
      </c>
    </row>
    <row r="3" spans="1:26" ht="19.5" customHeight="1" x14ac:dyDescent="0.2">
      <c r="A3" s="13"/>
    </row>
    <row r="4" spans="1:26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6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9">
        <v>2006</v>
      </c>
      <c r="N6" s="39">
        <v>2007</v>
      </c>
      <c r="O6" s="39">
        <v>2008</v>
      </c>
      <c r="P6" s="39">
        <v>2009</v>
      </c>
      <c r="Q6" s="39">
        <v>2010</v>
      </c>
      <c r="R6" s="39">
        <v>2011</v>
      </c>
      <c r="S6" s="58" t="s">
        <v>38</v>
      </c>
      <c r="T6" s="62" t="s">
        <v>39</v>
      </c>
      <c r="U6" s="62" t="s">
        <v>40</v>
      </c>
      <c r="V6" s="62" t="s">
        <v>42</v>
      </c>
      <c r="W6" s="62" t="s">
        <v>43</v>
      </c>
      <c r="X6" s="62" t="s">
        <v>45</v>
      </c>
      <c r="Y6" s="62" t="s">
        <v>47</v>
      </c>
    </row>
    <row r="7" spans="1:26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f>207.62842+163.03682</f>
        <v>370.66524000000004</v>
      </c>
      <c r="V7" s="9">
        <f>236.88288+169.47001</f>
        <v>406.35289</v>
      </c>
      <c r="W7" s="9">
        <v>407.0401</v>
      </c>
      <c r="X7" s="9">
        <v>416.33998000000003</v>
      </c>
      <c r="Y7" s="9">
        <v>450.42955000000001</v>
      </c>
      <c r="Z7" s="67"/>
    </row>
    <row r="8" spans="1:26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f>545.1435+1199.1744</f>
        <v>1744.3179</v>
      </c>
      <c r="V8" s="9">
        <f>580.713+1273.925</f>
        <v>1854.6379999999999</v>
      </c>
      <c r="W8" s="9">
        <v>1936.4753700000001</v>
      </c>
      <c r="X8" s="9">
        <v>2019.1026099999999</v>
      </c>
      <c r="Y8" s="9">
        <v>2114.4258</v>
      </c>
      <c r="Z8" s="69"/>
    </row>
    <row r="9" spans="1:26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f>1.6935+5.97663</f>
        <v>7.6701300000000003</v>
      </c>
      <c r="V9" s="12">
        <f>1.83456+5.42275</f>
        <v>7.2573099999999995</v>
      </c>
      <c r="W9" s="12">
        <v>7.6383099999999997</v>
      </c>
      <c r="X9" s="12">
        <v>8.7422500000000003</v>
      </c>
      <c r="Y9" s="12">
        <v>7.8942300000000003</v>
      </c>
      <c r="Z9" s="68"/>
    </row>
    <row r="10" spans="1:26" s="21" customFormat="1" ht="20.100000000000001" customHeight="1" x14ac:dyDescent="0.2">
      <c r="A10" s="23" t="s">
        <v>16</v>
      </c>
      <c r="B10" s="24">
        <f t="shared" ref="B10:T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f t="shared" si="0"/>
        <v>1358.37</v>
      </c>
      <c r="M10" s="10">
        <f t="shared" si="0"/>
        <v>1430.11</v>
      </c>
      <c r="N10" s="10">
        <f t="shared" si="0"/>
        <v>1535.7992099999999</v>
      </c>
      <c r="O10" s="10">
        <f t="shared" si="0"/>
        <v>1625.61034</v>
      </c>
      <c r="P10" s="10">
        <f t="shared" si="0"/>
        <v>3121.7965600000002</v>
      </c>
      <c r="Q10" s="10">
        <f t="shared" si="0"/>
        <v>2976.6809499999995</v>
      </c>
      <c r="R10" s="10">
        <f t="shared" si="0"/>
        <v>2806.9807099999998</v>
      </c>
      <c r="S10" s="10">
        <f t="shared" si="0"/>
        <v>2213.58961</v>
      </c>
      <c r="T10" s="10">
        <f t="shared" si="0"/>
        <v>2053.76937</v>
      </c>
      <c r="U10" s="10">
        <f t="shared" ref="U10:V10" si="1">SUM(U7:U9)</f>
        <v>2122.6532700000002</v>
      </c>
      <c r="V10" s="10">
        <f t="shared" si="1"/>
        <v>2268.2482</v>
      </c>
      <c r="W10" s="10">
        <f>SUM(W7:W9)</f>
        <v>2351.1537800000001</v>
      </c>
      <c r="X10" s="10">
        <f>SUM(X7:X9)</f>
        <v>2444.1848399999999</v>
      </c>
      <c r="Y10" s="10">
        <f>SUM(Y7:Y9)</f>
        <v>2572.7495799999997</v>
      </c>
      <c r="Z10" s="71"/>
    </row>
    <row r="11" spans="1:26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  <c r="W11" s="9">
        <v>0.08</v>
      </c>
      <c r="X11" s="9">
        <v>0</v>
      </c>
      <c r="Y11" s="9">
        <v>0</v>
      </c>
      <c r="Z11" s="68"/>
    </row>
    <row r="12" spans="1:26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f>213.29181+44.16973</f>
        <v>257.46154000000001</v>
      </c>
      <c r="V12" s="9">
        <f>222.031+4262.414</f>
        <v>4484.4449999999997</v>
      </c>
      <c r="W12" s="9">
        <v>4187.2288699999999</v>
      </c>
      <c r="X12" s="9">
        <v>4658.2264100000002</v>
      </c>
      <c r="Y12" s="9">
        <v>4713.6725699999997</v>
      </c>
      <c r="Z12" s="68"/>
    </row>
    <row r="13" spans="1:26" s="21" customFormat="1" ht="20.100000000000001" customHeight="1" x14ac:dyDescent="0.2">
      <c r="A13" s="26" t="s">
        <v>19</v>
      </c>
      <c r="B13" s="24">
        <f t="shared" ref="B13:P13" si="2">SUM(B11:B12)</f>
        <v>166.97919296094622</v>
      </c>
      <c r="C13" s="24">
        <f t="shared" si="2"/>
        <v>151.04636207373218</v>
      </c>
      <c r="D13" s="10">
        <f t="shared" si="2"/>
        <v>144.37512771507221</v>
      </c>
      <c r="E13" s="10">
        <f t="shared" si="2"/>
        <v>162.0448835839554</v>
      </c>
      <c r="F13" s="10">
        <f t="shared" si="2"/>
        <v>121.04383782289375</v>
      </c>
      <c r="G13" s="10">
        <f t="shared" si="2"/>
        <v>156.93027057564939</v>
      </c>
      <c r="H13" s="10">
        <f t="shared" si="2"/>
        <v>175.46548387484523</v>
      </c>
      <c r="I13" s="10">
        <f t="shared" si="2"/>
        <v>206.82</v>
      </c>
      <c r="J13" s="10">
        <f t="shared" si="2"/>
        <v>234.32</v>
      </c>
      <c r="K13" s="10">
        <f t="shared" si="2"/>
        <v>242.36600000000001</v>
      </c>
      <c r="L13" s="10">
        <f t="shared" si="2"/>
        <v>239.41</v>
      </c>
      <c r="M13" s="10">
        <f t="shared" si="2"/>
        <v>248.30065000000002</v>
      </c>
      <c r="N13" s="10">
        <f t="shared" si="2"/>
        <v>262.32</v>
      </c>
      <c r="O13" s="10">
        <f t="shared" si="2"/>
        <v>272.86620999999997</v>
      </c>
      <c r="P13" s="10">
        <f t="shared" si="2"/>
        <v>572.93943999999999</v>
      </c>
      <c r="Q13" s="10">
        <f t="shared" ref="Q13:V13" si="3">SUM(Q11:Q12)</f>
        <v>431.29246999999998</v>
      </c>
      <c r="R13" s="10">
        <f t="shared" si="3"/>
        <v>503.23071999999996</v>
      </c>
      <c r="S13" s="10">
        <f t="shared" si="3"/>
        <v>337.73510999999996</v>
      </c>
      <c r="T13" s="10">
        <f t="shared" si="3"/>
        <v>223.15503000000001</v>
      </c>
      <c r="U13" s="10">
        <f t="shared" si="3"/>
        <v>261.46154000000001</v>
      </c>
      <c r="V13" s="10">
        <f t="shared" si="3"/>
        <v>4488.7954499999996</v>
      </c>
      <c r="W13" s="10">
        <f>SUM(W11+W12)</f>
        <v>4187.3088699999998</v>
      </c>
      <c r="X13" s="10">
        <f>SUM(X11+X12)</f>
        <v>4658.2264100000002</v>
      </c>
      <c r="Y13" s="10">
        <f>SUM(Y11+Y12)</f>
        <v>4713.6725699999997</v>
      </c>
      <c r="Z13" s="73"/>
    </row>
    <row r="14" spans="1:26" s="29" customFormat="1" ht="20.100000000000001" customHeight="1" x14ac:dyDescent="0.2">
      <c r="A14" s="27" t="s">
        <v>20</v>
      </c>
      <c r="B14" s="28">
        <f t="shared" ref="B14:O14" si="4">SUM(B13,B10)</f>
        <v>909.51762768502147</v>
      </c>
      <c r="C14" s="28">
        <f t="shared" si="4"/>
        <v>981.30852355366437</v>
      </c>
      <c r="D14" s="11">
        <f t="shared" si="4"/>
        <v>864.61000324546535</v>
      </c>
      <c r="E14" s="11">
        <f t="shared" si="4"/>
        <v>903.49548639909619</v>
      </c>
      <c r="F14" s="11">
        <f t="shared" si="4"/>
        <v>826.49381558544587</v>
      </c>
      <c r="G14" s="11">
        <f t="shared" si="4"/>
        <v>876.20352673902858</v>
      </c>
      <c r="H14" s="11">
        <f t="shared" si="4"/>
        <v>917.4449773418437</v>
      </c>
      <c r="I14" s="11">
        <f t="shared" si="4"/>
        <v>1264.1899999999998</v>
      </c>
      <c r="J14" s="11">
        <f t="shared" si="4"/>
        <v>1428.1699999999998</v>
      </c>
      <c r="K14" s="11">
        <f t="shared" si="4"/>
        <v>1534.424</v>
      </c>
      <c r="L14" s="11">
        <f t="shared" si="4"/>
        <v>1597.78</v>
      </c>
      <c r="M14" s="11">
        <f t="shared" si="4"/>
        <v>1678.4106499999998</v>
      </c>
      <c r="N14" s="11">
        <f t="shared" si="4"/>
        <v>1798.1192099999998</v>
      </c>
      <c r="O14" s="11">
        <f t="shared" si="4"/>
        <v>1898.4765499999999</v>
      </c>
      <c r="P14" s="11">
        <f t="shared" ref="P14:U14" si="5">P10+P13</f>
        <v>3694.7360000000003</v>
      </c>
      <c r="Q14" s="11">
        <f t="shared" si="5"/>
        <v>3407.9734199999994</v>
      </c>
      <c r="R14" s="11">
        <f t="shared" si="5"/>
        <v>3310.2114299999998</v>
      </c>
      <c r="S14" s="11">
        <f t="shared" si="5"/>
        <v>2551.3247200000001</v>
      </c>
      <c r="T14" s="11">
        <f t="shared" si="5"/>
        <v>2276.9243999999999</v>
      </c>
      <c r="U14" s="11">
        <f t="shared" si="5"/>
        <v>2384.11481</v>
      </c>
      <c r="V14" s="11">
        <f t="shared" ref="V14" si="6">V10+V13</f>
        <v>6757.0436499999996</v>
      </c>
      <c r="W14" s="11">
        <f>(W10+W13)</f>
        <v>6538.4626499999995</v>
      </c>
      <c r="X14" s="11">
        <f>(X10+X13)</f>
        <v>7102.4112500000001</v>
      </c>
      <c r="Y14" s="11">
        <f>(Y10+Y13)</f>
        <v>7286.4221499999994</v>
      </c>
      <c r="Z14" s="71"/>
    </row>
    <row r="15" spans="1:26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f>139.01187+44.52211</f>
        <v>183.53397999999999</v>
      </c>
      <c r="V15" s="9">
        <f>349.236+40.06551</f>
        <v>389.30151000000001</v>
      </c>
      <c r="W15" s="9">
        <v>199.10088999999999</v>
      </c>
      <c r="X15" s="9">
        <v>209.94890000000001</v>
      </c>
      <c r="Y15" s="9">
        <v>194.60687999999999</v>
      </c>
      <c r="Z15" s="68"/>
    </row>
    <row r="16" spans="1:26" s="31" customFormat="1" ht="23.1" customHeight="1" x14ac:dyDescent="0.25">
      <c r="A16" s="30" t="s">
        <v>24</v>
      </c>
      <c r="B16" s="11">
        <f>SUM(B15,B14)</f>
        <v>924.320555815994</v>
      </c>
      <c r="C16" s="11">
        <f>SUM(C15,C14)</f>
        <v>988.15405142259567</v>
      </c>
      <c r="D16" s="11">
        <f>SUM(D15,D14)</f>
        <v>935.13276357385837</v>
      </c>
      <c r="E16" s="11">
        <f>SUM(E15,E14)</f>
        <v>973.08667796569432</v>
      </c>
      <c r="F16" s="11">
        <f t="shared" ref="F16:T16" si="7">SUM(F15,F14)</f>
        <v>926.28586539732908</v>
      </c>
      <c r="G16" s="11">
        <f t="shared" si="7"/>
        <v>952.91070162153073</v>
      </c>
      <c r="H16" s="11">
        <f t="shared" si="7"/>
        <v>971.31369225776211</v>
      </c>
      <c r="I16" s="11">
        <f t="shared" si="7"/>
        <v>1282.9899999999998</v>
      </c>
      <c r="J16" s="11">
        <f t="shared" si="7"/>
        <v>1467.4199999999998</v>
      </c>
      <c r="K16" s="11">
        <f t="shared" si="7"/>
        <v>1597.6120000000001</v>
      </c>
      <c r="L16" s="11">
        <f t="shared" si="7"/>
        <v>1661.067</v>
      </c>
      <c r="M16" s="11">
        <f t="shared" si="7"/>
        <v>1741.2306499999997</v>
      </c>
      <c r="N16" s="11">
        <f t="shared" si="7"/>
        <v>1870.6807799999999</v>
      </c>
      <c r="O16" s="11">
        <f t="shared" si="7"/>
        <v>1983.8827499999998</v>
      </c>
      <c r="P16" s="11">
        <f t="shared" si="7"/>
        <v>3968.1355900000003</v>
      </c>
      <c r="Q16" s="11">
        <f t="shared" si="7"/>
        <v>3727.1851799999995</v>
      </c>
      <c r="R16" s="11">
        <f t="shared" si="7"/>
        <v>3541.44983</v>
      </c>
      <c r="S16" s="11">
        <f t="shared" si="7"/>
        <v>2821.8693699999999</v>
      </c>
      <c r="T16" s="11">
        <f t="shared" si="7"/>
        <v>2512.5053399999997</v>
      </c>
      <c r="U16" s="11">
        <f t="shared" ref="U16:V16" si="8">SUM(U15,U14)</f>
        <v>2567.6487900000002</v>
      </c>
      <c r="V16" s="11">
        <f t="shared" si="8"/>
        <v>7146.3451599999999</v>
      </c>
      <c r="W16" s="11">
        <f>SUM(W14+W15)</f>
        <v>6737.5635399999992</v>
      </c>
      <c r="X16" s="11">
        <f>SUM(X14+X15)</f>
        <v>7312.3601500000004</v>
      </c>
      <c r="Y16" s="11">
        <f>SUM(Y14+Y15)</f>
        <v>7481.0290299999997</v>
      </c>
      <c r="Z16" s="68"/>
    </row>
    <row r="17" spans="1:26" s="31" customFormat="1" ht="23.1" customHeight="1" x14ac:dyDescent="0.25">
      <c r="A17" s="59" t="s">
        <v>48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X17" s="72"/>
      <c r="Y17" s="72"/>
      <c r="Z17" s="73"/>
    </row>
    <row r="18" spans="1:26" x14ac:dyDescent="0.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X18" s="70"/>
      <c r="Y18" s="70"/>
      <c r="Z18" s="71"/>
    </row>
    <row r="19" spans="1:26" ht="14.25" x14ac:dyDescent="0.2">
      <c r="A19" s="34" t="s">
        <v>25</v>
      </c>
      <c r="B19" s="35"/>
    </row>
    <row r="20" spans="1:26" x14ac:dyDescent="0.2">
      <c r="A20" s="36" t="s">
        <v>27</v>
      </c>
    </row>
  </sheetData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93D023-D55B-432C-804B-1DFFB91DACB5}"/>
</file>

<file path=customXml/itemProps2.xml><?xml version="1.0" encoding="utf-8"?>
<ds:datastoreItem xmlns:ds="http://schemas.openxmlformats.org/officeDocument/2006/customXml" ds:itemID="{DB289A55-60EA-4416-B2D2-51B4869D4141}"/>
</file>

<file path=customXml/itemProps3.xml><?xml version="1.0" encoding="utf-8"?>
<ds:datastoreItem xmlns:ds="http://schemas.openxmlformats.org/officeDocument/2006/customXml" ds:itemID="{F8801F61-D528-4C97-9A6F-F767B8B34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JIQ</dc:creator>
  <cp:lastModifiedBy>Pinazo Peral, Manuel</cp:lastModifiedBy>
  <cp:lastPrinted>2018-07-13T09:41:44Z</cp:lastPrinted>
  <dcterms:created xsi:type="dcterms:W3CDTF">2003-06-18T15:58:15Z</dcterms:created>
  <dcterms:modified xsi:type="dcterms:W3CDTF">2018-07-30T09:49:56Z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22;#Estadísticas:Presupuestos Generales del Estado|55e9f50c-0a1f-42de-ba43-43fd057afb43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19100</vt:r8>
  </property>
</Properties>
</file>