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GPP\PP\31-  Bases de datos\A-Presupuestos\Cuadros para internet\18-2009- 2018 Ley\"/>
    </mc:Choice>
  </mc:AlternateContent>
  <bookViews>
    <workbookView xWindow="240" yWindow="45" windowWidth="11580" windowHeight="6030"/>
  </bookViews>
  <sheets>
    <sheet name="Estadística" sheetId="29" r:id="rId1"/>
    <sheet name="21" sheetId="10" r:id="rId2"/>
    <sheet name="221" sheetId="25" r:id="rId3"/>
    <sheet name="222" sheetId="26" r:id="rId4"/>
    <sheet name="223" sheetId="27" r:id="rId5"/>
    <sheet name="23" sheetId="23" r:id="rId6"/>
  </sheets>
  <definedNames>
    <definedName name="_xlnm.Print_Area" localSheetId="1">'21'!$A$1:$X$25</definedName>
    <definedName name="_xlnm.Print_Area" localSheetId="2">'221'!$A$1:$X$21</definedName>
    <definedName name="_xlnm.Print_Area" localSheetId="3">'222'!$A$1:$X$20</definedName>
    <definedName name="_xlnm.Print_Area" localSheetId="4">'223'!$A$1:$X$20</definedName>
    <definedName name="_xlnm.Print_Area" localSheetId="5">'23'!$A$1:$X$21</definedName>
    <definedName name="_xlnm.Print_Area" localSheetId="0">Estadística!$A$1:$U$31</definedName>
  </definedNames>
  <calcPr calcId="152511"/>
</workbook>
</file>

<file path=xl/calcChain.xml><?xml version="1.0" encoding="utf-8"?>
<calcChain xmlns="http://schemas.openxmlformats.org/spreadsheetml/2006/main">
  <c r="X15" i="23" l="1"/>
  <c r="X12" i="23"/>
  <c r="X16" i="27"/>
  <c r="X16" i="26"/>
  <c r="X15" i="25"/>
  <c r="X14" i="25"/>
  <c r="X13" i="25"/>
  <c r="X12" i="25"/>
  <c r="X11" i="25"/>
  <c r="X10" i="25"/>
  <c r="X9" i="25"/>
  <c r="X8" i="25"/>
  <c r="X7" i="25"/>
  <c r="X19" i="10"/>
  <c r="X15" i="10"/>
  <c r="X11" i="10"/>
  <c r="X16" i="23" l="1"/>
  <c r="X18" i="23" s="1"/>
  <c r="X16" i="25"/>
  <c r="X16" i="10"/>
  <c r="X20" i="10" s="1"/>
  <c r="W8" i="25"/>
  <c r="W9" i="25"/>
  <c r="W10" i="25"/>
  <c r="W11" i="25"/>
  <c r="W12" i="25"/>
  <c r="W13" i="25"/>
  <c r="W14" i="25"/>
  <c r="W15" i="25"/>
  <c r="W7" i="25"/>
  <c r="W16" i="27"/>
  <c r="W16" i="26"/>
  <c r="W15" i="23"/>
  <c r="W12" i="23"/>
  <c r="W19" i="10"/>
  <c r="W15" i="10"/>
  <c r="W11" i="10"/>
  <c r="W16" i="25" l="1"/>
  <c r="W16" i="10"/>
  <c r="W20" i="10" s="1"/>
  <c r="W16" i="23"/>
  <c r="W18" i="23" s="1"/>
  <c r="V15" i="23" l="1"/>
  <c r="V16" i="23" s="1"/>
  <c r="V18" i="23" s="1"/>
  <c r="V12" i="23"/>
  <c r="V16" i="25"/>
  <c r="V16" i="27"/>
  <c r="V16" i="26" l="1"/>
  <c r="V19" i="10" l="1"/>
  <c r="V15" i="10"/>
  <c r="V11" i="10"/>
  <c r="V16" i="10" l="1"/>
  <c r="V20" i="10" s="1"/>
  <c r="U15" i="23"/>
  <c r="U12" i="23"/>
  <c r="U16" i="27"/>
  <c r="U16" i="23" l="1"/>
  <c r="U18" i="23" s="1"/>
  <c r="U16" i="26"/>
  <c r="U16" i="25" l="1"/>
  <c r="U19" i="10" l="1"/>
  <c r="U15" i="10"/>
  <c r="U11" i="10"/>
  <c r="U16" i="10" l="1"/>
  <c r="U20" i="10" s="1"/>
  <c r="T11" i="10"/>
  <c r="T15" i="10"/>
  <c r="T19" i="10"/>
  <c r="T16" i="26"/>
  <c r="T16" i="27"/>
  <c r="T16" i="25" l="1"/>
  <c r="T16" i="10"/>
  <c r="T20" i="10" s="1"/>
  <c r="T12" i="23"/>
  <c r="T15" i="23"/>
  <c r="T16" i="23" s="1"/>
  <c r="T18" i="23" s="1"/>
  <c r="S15" i="23" l="1"/>
  <c r="S12" i="23"/>
  <c r="S16" i="26"/>
  <c r="S16" i="27"/>
  <c r="S16" i="25"/>
  <c r="S11" i="10"/>
  <c r="S15" i="10"/>
  <c r="S19" i="10"/>
  <c r="R15" i="23"/>
  <c r="R12" i="23"/>
  <c r="R16" i="27"/>
  <c r="R16" i="26"/>
  <c r="R7" i="25"/>
  <c r="R8" i="25"/>
  <c r="R9" i="25"/>
  <c r="R10" i="25"/>
  <c r="R11" i="25"/>
  <c r="R12" i="25"/>
  <c r="R13" i="25"/>
  <c r="R14" i="25"/>
  <c r="R15" i="25"/>
  <c r="R11" i="10"/>
  <c r="R15" i="10"/>
  <c r="R19" i="10"/>
  <c r="Q12" i="23"/>
  <c r="Q15" i="23"/>
  <c r="Q16" i="23" s="1"/>
  <c r="Q18" i="23" s="1"/>
  <c r="Q16" i="27"/>
  <c r="Q7" i="25"/>
  <c r="Q8" i="25"/>
  <c r="Q9" i="25"/>
  <c r="Q10" i="25"/>
  <c r="Q11" i="25"/>
  <c r="Q12" i="25"/>
  <c r="Q13" i="25"/>
  <c r="Q14" i="25"/>
  <c r="Q15" i="25"/>
  <c r="Q16" i="26"/>
  <c r="Q11" i="10"/>
  <c r="Q15" i="10"/>
  <c r="Q16" i="10" s="1"/>
  <c r="Q19" i="10"/>
  <c r="P8" i="25"/>
  <c r="P9" i="25"/>
  <c r="P10" i="25"/>
  <c r="P11" i="25"/>
  <c r="P12" i="25"/>
  <c r="P13" i="25"/>
  <c r="P14" i="25"/>
  <c r="P15" i="25"/>
  <c r="P7" i="25"/>
  <c r="P15" i="10"/>
  <c r="P12" i="23"/>
  <c r="P15" i="23"/>
  <c r="P16" i="27"/>
  <c r="P16" i="26"/>
  <c r="P19" i="10"/>
  <c r="P11" i="10"/>
  <c r="P16" i="10" s="1"/>
  <c r="P20" i="10" s="1"/>
  <c r="O16" i="27"/>
  <c r="O15" i="23"/>
  <c r="O12" i="23"/>
  <c r="O16" i="26"/>
  <c r="O7" i="25"/>
  <c r="O8" i="25"/>
  <c r="O9" i="25"/>
  <c r="O10" i="25"/>
  <c r="O11" i="25"/>
  <c r="O12" i="25"/>
  <c r="O13" i="25"/>
  <c r="O14" i="25"/>
  <c r="O15" i="25"/>
  <c r="O11" i="10"/>
  <c r="O15" i="10"/>
  <c r="O16" i="10"/>
  <c r="O20" i="10" s="1"/>
  <c r="O19" i="10"/>
  <c r="L11" i="10"/>
  <c r="L15" i="10"/>
  <c r="L16" i="10" s="1"/>
  <c r="K11" i="10"/>
  <c r="K15" i="10"/>
  <c r="K16" i="10" s="1"/>
  <c r="M11" i="10"/>
  <c r="M15" i="10"/>
  <c r="N11" i="10"/>
  <c r="N15" i="10"/>
  <c r="N16" i="10" s="1"/>
  <c r="N20" i="10" s="1"/>
  <c r="J11" i="10"/>
  <c r="J15" i="10"/>
  <c r="N15" i="23"/>
  <c r="N12" i="23"/>
  <c r="N16" i="27"/>
  <c r="N16" i="26"/>
  <c r="N7" i="25"/>
  <c r="N8" i="25"/>
  <c r="N9" i="25"/>
  <c r="N10" i="25"/>
  <c r="N12" i="25"/>
  <c r="N13" i="25"/>
  <c r="N14" i="25"/>
  <c r="N15" i="25"/>
  <c r="N19" i="10"/>
  <c r="M7" i="25"/>
  <c r="M8" i="25"/>
  <c r="M9" i="25"/>
  <c r="M10" i="25"/>
  <c r="M11" i="25"/>
  <c r="M12" i="25"/>
  <c r="M13" i="25"/>
  <c r="M14" i="25"/>
  <c r="M15" i="25"/>
  <c r="D10" i="27"/>
  <c r="E10" i="27"/>
  <c r="F10" i="27"/>
  <c r="G10" i="27"/>
  <c r="H10" i="27"/>
  <c r="I10" i="27"/>
  <c r="J10" i="27"/>
  <c r="J16" i="27" s="1"/>
  <c r="K10" i="27"/>
  <c r="K16" i="27" s="1"/>
  <c r="D10" i="26"/>
  <c r="D10" i="25" s="1"/>
  <c r="E10" i="26"/>
  <c r="E10" i="25" s="1"/>
  <c r="F10" i="26"/>
  <c r="F10" i="25" s="1"/>
  <c r="G10" i="26"/>
  <c r="H10" i="26"/>
  <c r="H10" i="25" s="1"/>
  <c r="I10" i="26"/>
  <c r="I10" i="25" s="1"/>
  <c r="J10" i="26"/>
  <c r="J10" i="25" s="1"/>
  <c r="K10" i="26"/>
  <c r="M15" i="23"/>
  <c r="M12" i="23"/>
  <c r="M19" i="10"/>
  <c r="H9" i="25"/>
  <c r="I9" i="25"/>
  <c r="J9" i="25"/>
  <c r="K9" i="25"/>
  <c r="L9" i="25"/>
  <c r="G9" i="25"/>
  <c r="F9" i="25"/>
  <c r="E9" i="25"/>
  <c r="D9" i="25"/>
  <c r="F7" i="27"/>
  <c r="F8" i="27"/>
  <c r="F11" i="27"/>
  <c r="F12" i="27"/>
  <c r="F13" i="27"/>
  <c r="F14" i="27"/>
  <c r="F15" i="27"/>
  <c r="F16" i="27" s="1"/>
  <c r="M16" i="27"/>
  <c r="H16" i="26"/>
  <c r="F7" i="26"/>
  <c r="F7" i="25" s="1"/>
  <c r="F8" i="26"/>
  <c r="F8" i="25" s="1"/>
  <c r="F11" i="26"/>
  <c r="F12" i="26"/>
  <c r="F13" i="26"/>
  <c r="F14" i="26"/>
  <c r="F15" i="26"/>
  <c r="E7" i="26"/>
  <c r="E8" i="26"/>
  <c r="E11" i="26"/>
  <c r="E12" i="26"/>
  <c r="E13" i="26"/>
  <c r="E14" i="26"/>
  <c r="E15" i="26"/>
  <c r="M16" i="26"/>
  <c r="L19" i="10"/>
  <c r="I11" i="10"/>
  <c r="I16" i="10" s="1"/>
  <c r="I20" i="10" s="1"/>
  <c r="I15" i="10"/>
  <c r="H11" i="10"/>
  <c r="G11" i="10"/>
  <c r="F11" i="10"/>
  <c r="E11" i="10"/>
  <c r="D11" i="10"/>
  <c r="C11" i="10"/>
  <c r="B11" i="10"/>
  <c r="B16" i="10" s="1"/>
  <c r="B20" i="10" s="1"/>
  <c r="K19" i="10"/>
  <c r="H15" i="10"/>
  <c r="H19" i="10"/>
  <c r="I19" i="10"/>
  <c r="J19" i="10"/>
  <c r="C15" i="10"/>
  <c r="D15" i="10"/>
  <c r="E15" i="10"/>
  <c r="F15" i="10"/>
  <c r="G15" i="10"/>
  <c r="C19" i="10"/>
  <c r="D19" i="10"/>
  <c r="E19" i="10"/>
  <c r="F19" i="10"/>
  <c r="G19" i="10"/>
  <c r="B15" i="10"/>
  <c r="B19" i="10"/>
  <c r="H16" i="10"/>
  <c r="H20" i="10" s="1"/>
  <c r="L7" i="25"/>
  <c r="L8" i="25"/>
  <c r="L10" i="25"/>
  <c r="L11" i="25"/>
  <c r="L12" i="25"/>
  <c r="L13" i="25"/>
  <c r="L14" i="25"/>
  <c r="L15" i="25"/>
  <c r="J7" i="25"/>
  <c r="J8" i="25"/>
  <c r="K8" i="25"/>
  <c r="J11" i="25"/>
  <c r="K11" i="25"/>
  <c r="J12" i="25"/>
  <c r="K12" i="25"/>
  <c r="J13" i="25"/>
  <c r="K13" i="25"/>
  <c r="J14" i="25"/>
  <c r="K14" i="25"/>
  <c r="J15" i="25"/>
  <c r="K15" i="25"/>
  <c r="I15" i="25"/>
  <c r="H15" i="25"/>
  <c r="I14" i="25"/>
  <c r="H14" i="25"/>
  <c r="I13" i="25"/>
  <c r="H13" i="25"/>
  <c r="I12" i="25"/>
  <c r="H12" i="25"/>
  <c r="I11" i="25"/>
  <c r="H11" i="25"/>
  <c r="C9" i="25"/>
  <c r="B9" i="25"/>
  <c r="I8" i="25"/>
  <c r="H8" i="25"/>
  <c r="I7" i="25"/>
  <c r="H7" i="25"/>
  <c r="G7" i="26"/>
  <c r="G7" i="27"/>
  <c r="G7" i="25" s="1"/>
  <c r="G15" i="26"/>
  <c r="G15" i="27"/>
  <c r="G15" i="25" s="1"/>
  <c r="G14" i="26"/>
  <c r="G14" i="27"/>
  <c r="G14" i="25" s="1"/>
  <c r="G13" i="26"/>
  <c r="G13" i="27"/>
  <c r="G12" i="26"/>
  <c r="G12" i="27"/>
  <c r="G12" i="25" s="1"/>
  <c r="G11" i="26"/>
  <c r="G11" i="27"/>
  <c r="G11" i="25" s="1"/>
  <c r="G8" i="26"/>
  <c r="G8" i="27"/>
  <c r="G16" i="27" s="1"/>
  <c r="F11" i="25"/>
  <c r="F12" i="25"/>
  <c r="F13" i="25"/>
  <c r="E7" i="27"/>
  <c r="E8" i="27"/>
  <c r="E11" i="27"/>
  <c r="E12" i="27"/>
  <c r="E13" i="27"/>
  <c r="E14" i="27"/>
  <c r="E15" i="27"/>
  <c r="D8" i="26"/>
  <c r="D8" i="27"/>
  <c r="D12" i="26"/>
  <c r="D12" i="27"/>
  <c r="D13" i="26"/>
  <c r="D13" i="27"/>
  <c r="D13" i="25" s="1"/>
  <c r="D14" i="26"/>
  <c r="D14" i="27"/>
  <c r="D14" i="25" s="1"/>
  <c r="D15" i="26"/>
  <c r="D15" i="27"/>
  <c r="D15" i="25" s="1"/>
  <c r="B24" i="26"/>
  <c r="B7" i="26" s="1"/>
  <c r="B24" i="27"/>
  <c r="B33" i="27" s="1"/>
  <c r="B8" i="26"/>
  <c r="B8" i="27"/>
  <c r="B8" i="25" s="1"/>
  <c r="B10" i="26"/>
  <c r="B10" i="27"/>
  <c r="B10" i="25" s="1"/>
  <c r="B11" i="26"/>
  <c r="B11" i="27"/>
  <c r="B12" i="26"/>
  <c r="B12" i="27"/>
  <c r="B13" i="26"/>
  <c r="B13" i="27"/>
  <c r="B14" i="26"/>
  <c r="B14" i="27"/>
  <c r="B15" i="26"/>
  <c r="B15" i="27"/>
  <c r="C24" i="26"/>
  <c r="C7" i="26" s="1"/>
  <c r="C24" i="27"/>
  <c r="C7" i="27" s="1"/>
  <c r="C8" i="26"/>
  <c r="C8" i="27"/>
  <c r="C10" i="26"/>
  <c r="C10" i="27"/>
  <c r="C11" i="26"/>
  <c r="C11" i="27"/>
  <c r="C12" i="26"/>
  <c r="C12" i="27"/>
  <c r="C13" i="26"/>
  <c r="C13" i="27"/>
  <c r="C14" i="26"/>
  <c r="C14" i="27"/>
  <c r="C14" i="25"/>
  <c r="C15" i="26"/>
  <c r="C15" i="27"/>
  <c r="D24" i="26"/>
  <c r="D33" i="26" s="1"/>
  <c r="D24" i="27"/>
  <c r="D33" i="27" s="1"/>
  <c r="D11" i="26"/>
  <c r="D11" i="27"/>
  <c r="D11" i="25" s="1"/>
  <c r="K7" i="25"/>
  <c r="L16" i="26"/>
  <c r="K16" i="26"/>
  <c r="G33" i="26"/>
  <c r="F33" i="26"/>
  <c r="E33" i="26"/>
  <c r="C33" i="26"/>
  <c r="L16" i="27"/>
  <c r="G33" i="27"/>
  <c r="F33" i="27"/>
  <c r="E33" i="27"/>
  <c r="C33" i="27"/>
  <c r="I16" i="27"/>
  <c r="H16" i="27"/>
  <c r="L15" i="23"/>
  <c r="L12" i="23"/>
  <c r="K12" i="23"/>
  <c r="K15" i="23"/>
  <c r="J12" i="23"/>
  <c r="J15" i="23"/>
  <c r="I15" i="23"/>
  <c r="I12" i="23"/>
  <c r="H15" i="23"/>
  <c r="H12" i="23"/>
  <c r="G15" i="23"/>
  <c r="G12" i="23"/>
  <c r="F15" i="23"/>
  <c r="F12" i="23"/>
  <c r="E15" i="23"/>
  <c r="E12" i="23"/>
  <c r="D15" i="23"/>
  <c r="D12" i="23"/>
  <c r="C15" i="23"/>
  <c r="C12" i="23"/>
  <c r="B15" i="23"/>
  <c r="B12" i="23"/>
  <c r="N16" i="23" l="1"/>
  <c r="N18" i="23" s="1"/>
  <c r="F15" i="25"/>
  <c r="F14" i="25"/>
  <c r="G13" i="25"/>
  <c r="G10" i="25"/>
  <c r="G16" i="26"/>
  <c r="C15" i="25"/>
  <c r="I16" i="25"/>
  <c r="H16" i="25"/>
  <c r="L16" i="25"/>
  <c r="F16" i="10"/>
  <c r="F20" i="10" s="1"/>
  <c r="D16" i="10"/>
  <c r="D20" i="10" s="1"/>
  <c r="B11" i="25"/>
  <c r="M16" i="23"/>
  <c r="M18" i="23" s="1"/>
  <c r="K10" i="25"/>
  <c r="K16" i="25" s="1"/>
  <c r="D7" i="27"/>
  <c r="D16" i="27" s="1"/>
  <c r="D7" i="26"/>
  <c r="E16" i="26"/>
  <c r="B7" i="27"/>
  <c r="B16" i="27" s="1"/>
  <c r="R16" i="23"/>
  <c r="R18" i="23" s="1"/>
  <c r="I16" i="26"/>
  <c r="E12" i="25"/>
  <c r="G16" i="10"/>
  <c r="G20" i="10" s="1"/>
  <c r="Q20" i="10"/>
  <c r="J16" i="26"/>
  <c r="E11" i="25"/>
  <c r="E16" i="10"/>
  <c r="E20" i="10" s="1"/>
  <c r="E8" i="25"/>
  <c r="E15" i="25"/>
  <c r="E14" i="25"/>
  <c r="C16" i="10"/>
  <c r="C20" i="10" s="1"/>
  <c r="E13" i="25"/>
  <c r="E7" i="25"/>
  <c r="B16" i="23"/>
  <c r="B18" i="23" s="1"/>
  <c r="B33" i="26"/>
  <c r="C12" i="25"/>
  <c r="C11" i="25"/>
  <c r="C8" i="25"/>
  <c r="B15" i="25"/>
  <c r="D8" i="25"/>
  <c r="G8" i="25"/>
  <c r="G16" i="25" s="1"/>
  <c r="F16" i="26"/>
  <c r="J16" i="10"/>
  <c r="J20" i="10" s="1"/>
  <c r="L20" i="10"/>
  <c r="C16" i="23"/>
  <c r="C18" i="23" s="1"/>
  <c r="D16" i="23"/>
  <c r="D18" i="23" s="1"/>
  <c r="E16" i="23"/>
  <c r="E18" i="23" s="1"/>
  <c r="F16" i="23"/>
  <c r="F18" i="23" s="1"/>
  <c r="G16" i="23"/>
  <c r="G18" i="23" s="1"/>
  <c r="H16" i="23"/>
  <c r="H18" i="23" s="1"/>
  <c r="I16" i="23"/>
  <c r="I18" i="23" s="1"/>
  <c r="J16" i="23"/>
  <c r="J18" i="23" s="1"/>
  <c r="K16" i="23"/>
  <c r="K18" i="23" s="1"/>
  <c r="L16" i="23"/>
  <c r="L18" i="23" s="1"/>
  <c r="O16" i="23"/>
  <c r="O18" i="23" s="1"/>
  <c r="P16" i="23"/>
  <c r="P18" i="23" s="1"/>
  <c r="C16" i="27"/>
  <c r="B13" i="25"/>
  <c r="C10" i="25"/>
  <c r="C13" i="25"/>
  <c r="B14" i="25"/>
  <c r="B12" i="25"/>
  <c r="D12" i="25"/>
  <c r="Q16" i="25"/>
  <c r="K20" i="10"/>
  <c r="M16" i="10"/>
  <c r="M20" i="10" s="1"/>
  <c r="R16" i="10"/>
  <c r="R20" i="10" s="1"/>
  <c r="S16" i="10"/>
  <c r="S20" i="10" s="1"/>
  <c r="J16" i="25"/>
  <c r="N16" i="25"/>
  <c r="F16" i="25"/>
  <c r="M16" i="25"/>
  <c r="R16" i="25"/>
  <c r="O16" i="25"/>
  <c r="P16" i="25"/>
  <c r="S16" i="23"/>
  <c r="S18" i="23" s="1"/>
  <c r="C7" i="25"/>
  <c r="C16" i="26"/>
  <c r="E16" i="27"/>
  <c r="B16" i="26"/>
  <c r="D7" i="25" l="1"/>
  <c r="B7" i="25"/>
  <c r="D16" i="25"/>
  <c r="D16" i="26"/>
  <c r="E16" i="25"/>
  <c r="B16" i="25"/>
  <c r="C16" i="25"/>
</calcChain>
</file>

<file path=xl/sharedStrings.xml><?xml version="1.0" encoding="utf-8"?>
<sst xmlns="http://schemas.openxmlformats.org/spreadsheetml/2006/main" count="191" uniqueCount="88">
  <si>
    <t>Millones de euros</t>
  </si>
  <si>
    <t>1995</t>
  </si>
  <si>
    <t>1998</t>
  </si>
  <si>
    <t>1999</t>
  </si>
  <si>
    <t>2000</t>
  </si>
  <si>
    <t>2001</t>
  </si>
  <si>
    <t>2003</t>
  </si>
  <si>
    <t>2004</t>
  </si>
  <si>
    <t>2002</t>
  </si>
  <si>
    <t>Fondo de Contingencia</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</si>
  <si>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</si>
  <si>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</si>
  <si>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</si>
  <si>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</si>
  <si>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</si>
  <si>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</si>
  <si>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</si>
  <si>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</si>
  <si>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</si>
  <si>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</si>
  <si>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</si>
  <si>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</si>
  <si>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</si>
  <si>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</si>
  <si>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</si>
  <si>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</si>
  <si>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2.1. Gastos. Clasificación económica</t>
  </si>
  <si>
    <t>Impuestos directos</t>
  </si>
  <si>
    <t>Impuestos indirectos</t>
  </si>
  <si>
    <t>Ingresos patrimoniales</t>
  </si>
  <si>
    <t>Enajenación inversiones reales</t>
  </si>
  <si>
    <t>TOTAL CAPÍTULOS 1 a 8</t>
  </si>
  <si>
    <t>Presupuestos Generales del Estado</t>
  </si>
  <si>
    <t>2.2.1. Total transferencias por artículos</t>
  </si>
  <si>
    <t>Artículos</t>
  </si>
  <si>
    <t>41 y 71 Organismos Autónomos</t>
  </si>
  <si>
    <t>42 y 72 Seguridad Social</t>
  </si>
  <si>
    <t>45 y 75 Comunidades Autónomas</t>
  </si>
  <si>
    <t>46 y 76 Corporaciones Locales</t>
  </si>
  <si>
    <t>47 y 77 Empresas privadas</t>
  </si>
  <si>
    <t>48 y 78 Famlias e ISFL</t>
  </si>
  <si>
    <t>49 y 79 Exterior</t>
  </si>
  <si>
    <t>TOTAL TRANSFERENCIAS</t>
  </si>
  <si>
    <t>2.2.2. Transferencias corrientes por artículos</t>
  </si>
  <si>
    <t>41 Organismos Autónomos</t>
  </si>
  <si>
    <t>42 Seguridad Social</t>
  </si>
  <si>
    <t>43 Fundaciones Estatales</t>
  </si>
  <si>
    <t>44 Soc. Merc. Est., EE.EE. y otros OO.PP.</t>
  </si>
  <si>
    <t>45 Comunidades Autónomas</t>
  </si>
  <si>
    <t>46 Corporaciones Locales</t>
  </si>
  <si>
    <t>47 Empresas privadas</t>
  </si>
  <si>
    <t>48 Famlias e ISFL</t>
  </si>
  <si>
    <t>49 Exterior</t>
  </si>
  <si>
    <t>TRANSFERENCIAS CORRIENTES</t>
  </si>
  <si>
    <t>Millones de pesetas</t>
  </si>
  <si>
    <t>2.2.3. Transferencias de capital por artículos</t>
  </si>
  <si>
    <t>71 Organismos Autónomos</t>
  </si>
  <si>
    <t>72 Seguridad Social</t>
  </si>
  <si>
    <t>73 Fundaciones Estatales</t>
  </si>
  <si>
    <t>74 Soc. Merc. Est., EE.EE. y otros OO.PP.</t>
  </si>
  <si>
    <t>75 Comunidades Autónomas</t>
  </si>
  <si>
    <t>76 Corporaciones Locales</t>
  </si>
  <si>
    <t>77 Empresas privadas</t>
  </si>
  <si>
    <t>78 Famlias e ISFL</t>
  </si>
  <si>
    <t>79 Exterior</t>
  </si>
  <si>
    <t>TRANSFERENCIAS DE CAPITAL</t>
  </si>
  <si>
    <t>2.3. Ingresos. Clasificación económica</t>
  </si>
  <si>
    <t>2005</t>
  </si>
  <si>
    <t>(P) Proyecto</t>
  </si>
  <si>
    <t>Tasas, precios y otros ingresos</t>
  </si>
  <si>
    <t>43 Agencias Estatales y otros Org. Públicos</t>
  </si>
  <si>
    <t>44 Sdades, Ent. Públ. Emp, Fundac. y resto entes Sect. Públ.</t>
  </si>
  <si>
    <t>73 Agencias Estatales y otros Org. Públicos</t>
  </si>
  <si>
    <t>74 Sdades, Ent. Públ. Emp, Fundac. y resto entes Sect. Públ.</t>
  </si>
  <si>
    <t>43 y 73 Agencias Estatales y otros Org. Públicos</t>
  </si>
  <si>
    <t>44 y 74 Sdades, Ent. Públ. Emp, Fundac. y resto entes Sect. Públ.</t>
  </si>
  <si>
    <t>2013 (*)</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</si>
  <si>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</si>
  <si>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</si>
  <si>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</si>
  <si>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74 de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</si>
  <si>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</si>
  <si>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</si>
  <si>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 xml:space="preserve"> 2014 (**)</t>
  </si>
  <si>
    <t xml:space="preserve"> 2014 (*)</t>
  </si>
  <si>
    <r>
      <rPr>
        <b/>
        <sz val="16"/>
        <rFont val="Arial"/>
        <family val="2"/>
      </rPr>
      <t>A. PRESUPUESTOS</t>
    </r>
  </si>
  <si>
    <r>
      <rPr>
        <b/>
        <sz val="16"/>
        <rFont val="Arial"/>
        <family val="2"/>
      </rPr>
      <t xml:space="preserve">2. PRESUPUESTO DEL ESTADO </t>
    </r>
  </si>
  <si>
    <t>30 de julio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</si>
</sst>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
  </numFmts>
  <fonts count="23">
    <font>
      <sz val="10"/>
      <name val="Arial"/>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sz val="8"/>
      <color indexed="8"/>
      <name val="Arial"/>
      <family val="2"/>
    </font>
    <font>
      <b/>
      <sz val="8"/>
      <color indexed="8"/>
      <name val="Arial"/>
      <family val="2"/>
    </font>
    <font>
      <b/>
      <i/>
      <sz val="8"/>
      <color indexed="8"/>
      <name val="Arial"/>
      <family val="2"/>
    </font>
    <font>
      <sz val="8"/>
      <name val="Univers"/>
      <family val="2"/>
    </font>
    <font>
      <b/>
      <sz val="16"/>
      <color theme="0"/>
      <name val="Arial"/>
      <family val="2"/>
    </font>
    <font>
      <sz val="10"/>
      <name val="MS Sans Serif"/>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9"/>
        <bgColor indexed="26"/>
      </patternFill>
    </fill>
  </fills>
  <borders count="9">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thin">
        <color indexed="64"/>
      </top>
      <bottom/>
      <diagonal/>
    </border>
    <border>
      <left style="medium">
        <color indexed="9"/>
      </left>
      <right style="medium">
        <color indexed="9"/>
      </right>
      <top style="medium">
        <color indexed="9"/>
      </top>
      <bottom/>
      <diagonal/>
    </border>
    <border>
      <left/>
      <right/>
      <top/>
      <bottom style="medium">
        <color indexed="9"/>
      </bottom>
      <diagonal/>
    </border>
    <border>
      <left/>
      <right/>
      <top style="thin">
        <color indexed="8"/>
      </top>
      <bottom/>
      <diagonal/>
    </border>
  </borders>
  <cellStyleXfs count="9">
    <xf numFmtId="0" fontId="0" fillId="0" borderId="0"/>
    <xf numFmtId="0" fontId="3" fillId="0" borderId="0">
      <alignment vertical="center"/>
    </xf>
    <xf numFmtId="0" fontId="2" fillId="0" borderId="0"/>
    <xf numFmtId="0" fontId="4" fillId="0" borderId="0">
      <alignment vertical="center"/>
    </xf>
    <xf numFmtId="0" fontId="4" fillId="0" borderId="0">
      <alignment vertical="center"/>
    </xf>
    <xf numFmtId="0" fontId="4" fillId="0" borderId="1">
      <alignment vertical="center"/>
    </xf>
    <xf numFmtId="0" fontId="5" fillId="0" borderId="0">
      <alignment vertical="center"/>
    </xf>
    <xf numFmtId="0" fontId="1" fillId="0" borderId="0"/>
    <xf numFmtId="0" fontId="22" fillId="0" borderId="0"/>
  </cellStyleXfs>
  <cellXfs count="77">
    <xf numFmtId="0" fontId="0" fillId="0" borderId="0" xfId="0"/>
    <xf numFmtId="0" fontId="6" fillId="0" borderId="0" xfId="0" quotePrefix="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9" fillId="0" borderId="2" xfId="0" quotePrefix="1"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left" vertical="center"/>
    </xf>
    <xf numFmtId="0" fontId="9" fillId="0" borderId="2" xfId="0" applyFont="1" applyFill="1" applyBorder="1" applyAlignment="1">
      <alignment horizontal="left" vertical="center"/>
    </xf>
    <xf numFmtId="0" fontId="14" fillId="0" borderId="0" xfId="0" applyFont="1" applyFill="1" applyAlignment="1">
      <alignment vertical="center"/>
    </xf>
    <xf numFmtId="0" fontId="9" fillId="0" borderId="2" xfId="0" applyFont="1" applyFill="1" applyBorder="1" applyAlignment="1">
      <alignment horizontal="left"/>
    </xf>
    <xf numFmtId="0" fontId="14" fillId="0" borderId="0" xfId="0" applyFont="1" applyFill="1" applyAlignment="1"/>
    <xf numFmtId="0" fontId="11" fillId="0" borderId="0" xfId="0" applyFont="1" applyFill="1" applyBorder="1" applyAlignment="1">
      <alignment vertical="center"/>
    </xf>
    <xf numFmtId="3" fontId="10" fillId="0" borderId="0" xfId="0" applyNumberFormat="1" applyFont="1" applyFill="1" applyAlignment="1">
      <alignment vertical="center"/>
    </xf>
    <xf numFmtId="0" fontId="15" fillId="0" borderId="0" xfId="0" quotePrefix="1" applyFont="1" applyFill="1" applyBorder="1" applyAlignment="1">
      <alignment horizontal="left" vertical="center"/>
    </xf>
    <xf numFmtId="0" fontId="16" fillId="0" borderId="0" xfId="0" applyFont="1" applyFill="1" applyAlignment="1">
      <alignmen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7" fillId="2" borderId="0" xfId="0" quotePrefix="1" applyFont="1" applyFill="1" applyBorder="1" applyAlignment="1">
      <alignment horizontal="left" vertical="center"/>
    </xf>
    <xf numFmtId="164" fontId="8" fillId="2" borderId="0" xfId="2" applyNumberFormat="1" applyFont="1" applyFill="1" applyBorder="1" applyAlignment="1">
      <alignment horizontal="left" vertical="center"/>
    </xf>
    <xf numFmtId="0" fontId="9" fillId="3" borderId="4" xfId="0" applyFont="1" applyFill="1" applyBorder="1" applyAlignment="1">
      <alignment vertical="center"/>
    </xf>
    <xf numFmtId="0" fontId="9" fillId="3" borderId="4" xfId="0" quotePrefix="1" applyFont="1" applyFill="1" applyBorder="1" applyAlignment="1">
      <alignment horizontal="center" vertical="center"/>
    </xf>
    <xf numFmtId="0" fontId="3" fillId="0" borderId="0" xfId="0" applyFont="1" applyFill="1" applyAlignment="1">
      <alignment horizontal="left" vertical="center"/>
    </xf>
    <xf numFmtId="0" fontId="9" fillId="0" borderId="2"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9" fillId="0" borderId="2" xfId="0" quotePrefix="1" applyFont="1" applyFill="1" applyBorder="1" applyAlignment="1">
      <alignment horizontal="left"/>
    </xf>
    <xf numFmtId="3" fontId="13" fillId="0" borderId="2" xfId="0" applyNumberFormat="1" applyFont="1" applyFill="1" applyBorder="1" applyAlignment="1">
      <alignment horizontal="right"/>
    </xf>
    <xf numFmtId="0" fontId="8" fillId="0" borderId="0" xfId="0" quotePrefix="1" applyFont="1" applyFill="1" applyBorder="1" applyAlignment="1">
      <alignment horizontal="left" vertical="center"/>
    </xf>
    <xf numFmtId="0" fontId="9" fillId="0" borderId="0" xfId="0" quotePrefix="1" applyFont="1" applyFill="1" applyBorder="1" applyAlignment="1">
      <alignment horizontal="center" vertical="center"/>
    </xf>
    <xf numFmtId="3" fontId="17" fillId="0" borderId="0" xfId="0" applyNumberFormat="1" applyFont="1" applyFill="1" applyBorder="1" applyAlignment="1">
      <alignment horizontal="right" vertical="center"/>
    </xf>
    <xf numFmtId="0" fontId="9" fillId="3" borderId="4" xfId="0" applyFont="1" applyFill="1" applyBorder="1" applyAlignment="1">
      <alignment horizontal="center" vertical="center"/>
    </xf>
    <xf numFmtId="3" fontId="13" fillId="0" borderId="0" xfId="0" applyNumberFormat="1" applyFont="1" applyFill="1" applyBorder="1" applyAlignment="1">
      <alignment horizontal="right"/>
    </xf>
    <xf numFmtId="2" fontId="11" fillId="0" borderId="0" xfId="0" applyNumberFormat="1" applyFont="1" applyFill="1" applyAlignment="1">
      <alignment vertical="center"/>
    </xf>
    <xf numFmtId="0" fontId="11" fillId="0" borderId="0" xfId="0" applyFont="1" applyFill="1" applyAlignment="1">
      <alignment vertical="center"/>
    </xf>
    <xf numFmtId="164" fontId="13" fillId="0" borderId="0" xfId="0" applyNumberFormat="1" applyFont="1" applyFill="1" applyBorder="1" applyAlignment="1">
      <alignment horizontal="right" vertical="center"/>
    </xf>
    <xf numFmtId="1" fontId="11" fillId="0" borderId="0" xfId="2" applyNumberFormat="1" applyFont="1" applyFill="1" applyBorder="1" applyAlignment="1">
      <alignment horizontal="right" vertical="center"/>
    </xf>
    <xf numFmtId="0" fontId="11" fillId="0" borderId="0" xfId="0" applyFont="1" applyBorder="1" applyAlignment="1">
      <alignment wrapText="1"/>
    </xf>
    <xf numFmtId="4" fontId="11" fillId="0" borderId="0" xfId="0" applyNumberFormat="1" applyFont="1" applyBorder="1" applyAlignment="1">
      <alignment horizontal="right" wrapText="1"/>
    </xf>
    <xf numFmtId="0" fontId="11" fillId="0" borderId="0" xfId="0" applyFont="1" applyBorder="1" applyAlignment="1">
      <alignment horizontal="right" wrapText="1"/>
    </xf>
    <xf numFmtId="0" fontId="12" fillId="0" borderId="0" xfId="0" applyFont="1" applyFill="1" applyBorder="1" applyAlignment="1">
      <alignment vertical="center"/>
    </xf>
    <xf numFmtId="4" fontId="18" fillId="0" borderId="0" xfId="0" applyNumberFormat="1" applyFont="1" applyBorder="1" applyAlignment="1">
      <alignment horizontal="right" wrapText="1"/>
    </xf>
    <xf numFmtId="0" fontId="18" fillId="0" borderId="0" xfId="0" applyFont="1" applyBorder="1" applyAlignment="1">
      <alignment horizontal="right" wrapText="1"/>
    </xf>
    <xf numFmtId="0" fontId="19" fillId="0" borderId="0" xfId="0" applyFont="1" applyBorder="1" applyAlignment="1">
      <alignment wrapText="1"/>
    </xf>
    <xf numFmtId="4" fontId="19" fillId="0" borderId="0" xfId="0" applyNumberFormat="1" applyFont="1" applyBorder="1" applyAlignment="1">
      <alignment horizontal="right" wrapText="1"/>
    </xf>
    <xf numFmtId="0" fontId="19" fillId="0" borderId="0" xfId="0" applyFont="1" applyBorder="1" applyAlignment="1">
      <alignment horizontal="right" wrapText="1"/>
    </xf>
    <xf numFmtId="0" fontId="14" fillId="0" borderId="0" xfId="0" applyFont="1" applyFill="1" applyBorder="1" applyAlignment="1"/>
    <xf numFmtId="0" fontId="9" fillId="3" borderId="4"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0" borderId="5" xfId="0" applyFont="1" applyFill="1" applyBorder="1" applyAlignment="1">
      <alignment horizontal="left" vertical="center"/>
    </xf>
    <xf numFmtId="3" fontId="11" fillId="0" borderId="5" xfId="0" applyNumberFormat="1" applyFont="1" applyFill="1" applyBorder="1" applyAlignment="1">
      <alignment horizontal="right" vertical="center"/>
    </xf>
    <xf numFmtId="0" fontId="7" fillId="0" borderId="7" xfId="0" applyFont="1" applyFill="1" applyBorder="1" applyAlignment="1">
      <alignment vertical="center"/>
    </xf>
    <xf numFmtId="3" fontId="3"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1" fillId="0" borderId="0" xfId="0" quotePrefix="1" applyFont="1" applyFill="1" applyBorder="1" applyAlignment="1">
      <alignment horizontal="left" vertical="center" indent="8"/>
    </xf>
    <xf numFmtId="0" fontId="20" fillId="0" borderId="0" xfId="0" applyFont="1" applyFill="1" applyBorder="1" applyAlignment="1">
      <alignment horizontal="left" vertical="center" wrapText="1"/>
    </xf>
    <xf numFmtId="0" fontId="7" fillId="0" borderId="0" xfId="0" applyFont="1" applyFill="1" applyAlignment="1">
      <alignment vertical="center"/>
    </xf>
    <xf numFmtId="0" fontId="20" fillId="0" borderId="0" xfId="0" applyFont="1" applyFill="1" applyBorder="1" applyAlignment="1">
      <alignment horizontal="left" vertical="center" wrapText="1"/>
    </xf>
    <xf numFmtId="3" fontId="13" fillId="0" borderId="5" xfId="0" applyNumberFormat="1" applyFont="1" applyFill="1" applyBorder="1" applyAlignment="1">
      <alignment horizontal="right"/>
    </xf>
    <xf numFmtId="165" fontId="9" fillId="4" borderId="0" xfId="8" applyNumberFormat="1" applyFont="1" applyFill="1" applyBorder="1" applyAlignment="1" applyProtection="1">
      <alignment horizontal="right" vertical="center"/>
      <protection locked="0"/>
    </xf>
    <xf numFmtId="165" fontId="10" fillId="0" borderId="8" xfId="8" applyNumberFormat="1" applyFont="1" applyBorder="1" applyAlignment="1" applyProtection="1">
      <alignment horizontal="right" vertical="center"/>
      <protection locked="0"/>
    </xf>
    <xf numFmtId="165" fontId="10" fillId="0" borderId="0" xfId="8" applyNumberFormat="1" applyFont="1" applyBorder="1" applyAlignment="1" applyProtection="1">
      <alignment horizontal="right" vertical="center"/>
      <protection locked="0"/>
    </xf>
    <xf numFmtId="4" fontId="12" fillId="0" borderId="0" xfId="0" applyNumberFormat="1" applyFont="1" applyFill="1" applyAlignment="1">
      <alignment vertical="center"/>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17" fillId="0" borderId="0" xfId="0" applyNumberFormat="1" applyFont="1" applyAlignment="1">
      <alignment horizontal="justify" vertical="center" wrapText="1"/>
    </xf>
  </cellXfs>
  <cellStyles count="9">
    <cellStyle name="arial" xfId="1"/>
    <cellStyle name="Excel Built-in Normal" xfId="8"/>
    <cellStyle name="Normal" xfId="0" builtinId="0"/>
    <cellStyle name="Normal 2" xfId="7"/>
    <cellStyle name="Normal_1-Recursos no financieros" xfId="2"/>
    <cellStyle name="num1esp" xfId="3"/>
    <cellStyle name="num2esp" xfId="4"/>
    <cellStyle name="rayas" xfId="5"/>
    <cellStyle name="Título"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2428874</xdr:colOff>
      <xdr:row>15</xdr:row>
      <xdr:rowOff>104775</xdr:rowOff>
    </xdr:from>
    <xdr:to>
      <xdr:col>20</xdr:col>
      <xdr:colOff>628649</xdr:colOff>
      <xdr:row>22</xdr:row>
      <xdr:rowOff>95250</xdr:rowOff>
    </xdr:to>
    <xdr:sp macro="" textlink="">
      <xdr:nvSpPr>
        <xdr:cNvPr id="3" name="2 CuadroTexto"/>
        <xdr:cNvSpPr txBox="1"/>
      </xdr:nvSpPr>
      <xdr:spPr>
        <a:xfrm>
          <a:off x="2428874" y="2838450"/>
          <a:ext cx="646747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2009-2018 Ley</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 del Estado</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2018</a:t>
          </a:r>
          <a:endParaRPr lang="es-ES" sz="2400" b="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76200</xdr:rowOff>
    </xdr:from>
    <xdr:to>
      <xdr:col>11</xdr:col>
      <xdr:colOff>428625</xdr:colOff>
      <xdr:row>18</xdr:row>
      <xdr:rowOff>76200</xdr:rowOff>
    </xdr:to>
    <xdr:sp macro="" textlink="">
      <xdr:nvSpPr>
        <xdr:cNvPr id="4" name="3 Medio marco"/>
        <xdr:cNvSpPr/>
      </xdr:nvSpPr>
      <xdr:spPr>
        <a:xfrm>
          <a:off x="2247900" y="2647950"/>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editAs="oneCell">
    <xdr:from>
      <xdr:col>0</xdr:col>
      <xdr:colOff>1</xdr:colOff>
      <xdr:row>1</xdr:row>
      <xdr:rowOff>0</xdr:rowOff>
    </xdr:from>
    <xdr:to>
      <xdr:col>11</xdr:col>
      <xdr:colOff>628651</xdr:colOff>
      <xdr:row>5</xdr:row>
      <xdr:rowOff>34540</xdr:rowOff>
    </xdr:to>
    <xdr:pic>
      <xdr:nvPicPr>
        <xdr:cNvPr id="2" name="Imagen 1"/>
        <xdr:cNvPicPr>
          <a:picLocks noChangeAspect="1"/>
        </xdr:cNvPicPr>
      </xdr:nvPicPr>
      <xdr:blipFill>
        <a:blip xmlns:r="http://schemas.openxmlformats.org/officeDocument/2006/relationships" r:embed="rId1"/>
        <a:stretch>
          <a:fillRect/>
        </a:stretch>
      </xdr:blipFill>
      <xdr:spPr>
        <a:xfrm>
          <a:off x="1" y="314325"/>
          <a:ext cx="3067050" cy="8346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tabSelected="1" zoomScaleNormal="100" workbookViewId="0">
      <pane xSplit="8" ySplit="2" topLeftCell="L21" activePane="bottomRight" state="frozen"/>
      <selection activeCell="Y5" sqref="Y5"/>
      <selection pane="topRight" activeCell="Y5" sqref="Y5"/>
      <selection pane="bottomLeft" activeCell="Y5" sqref="Y5"/>
      <selection pane="bottomRight" activeCell="W29" sqref="W29"/>
    </sheetView>
  </sheetViews>
  <sheetFormatPr baseColWidth="10" defaultColWidth="11.42578125" defaultRowHeight="12.75"/>
  <cols>
    <col min="1" max="1" width="36.5703125" style="64" customWidth="1"/>
    <col min="2" max="11" width="9.7109375" style="63" hidden="1" customWidth="1"/>
    <col min="12" max="22" width="9.7109375" style="63" customWidth="1"/>
    <col min="23" max="16384" width="11.42578125" style="63"/>
  </cols>
  <sheetData>
    <row r="1" spans="1:1" ht="24.95" customHeight="1">
      <c r="A1" s="1"/>
    </row>
    <row r="2" spans="1:1" ht="24.95" customHeight="1">
      <c r="A2"/>
    </row>
    <row r="3" spans="1:1">
      <c r="A3"/>
    </row>
    <row r="4" spans="1:1">
      <c r="A4"/>
    </row>
    <row r="5" spans="1:1">
      <c r="A5"/>
    </row>
    <row r="31" spans="18:18" ht="15.75">
      <c r="R31" s="67" t="s">
        <v>87</v>
      </c>
    </row>
  </sheetData>
  <printOptions horizontalCentered="1"/>
  <pageMargins left="0.75" right="0.75" top="0.39370078740157483" bottom="1" header="0" footer="0"/>
  <pageSetup paperSize="9" scale="9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X25"/>
  <sheetViews>
    <sheetView showGridLines="0" zoomScaleNormal="100" workbookViewId="0">
      <pane xSplit="7" ySplit="6" topLeftCell="O16" activePane="bottomRight" state="frozen"/>
      <selection activeCell="Y5" sqref="Y5"/>
      <selection pane="topRight" activeCell="Y5" sqref="Y5"/>
      <selection pane="bottomLeft" activeCell="Y5" sqref="Y5"/>
      <selection pane="bottomRight" sqref="A1:X25"/>
    </sheetView>
  </sheetViews>
  <sheetFormatPr baseColWidth="10" defaultColWidth="11.42578125" defaultRowHeight="12.75"/>
  <cols>
    <col min="1" max="1" width="36.5703125" style="3" customWidth="1"/>
    <col min="2" max="14" width="9.7109375" style="2" hidden="1" customWidth="1"/>
    <col min="15" max="24" width="9.7109375" style="2" customWidth="1"/>
    <col min="25" max="16384" width="11.42578125" style="2"/>
  </cols>
  <sheetData>
    <row r="1" spans="1:24" ht="24.95" customHeight="1">
      <c r="A1" s="65" t="s">
        <v>85</v>
      </c>
    </row>
    <row r="2" spans="1:24" ht="24.95" customHeight="1">
      <c r="A2" s="65" t="s">
        <v>86</v>
      </c>
    </row>
    <row r="3" spans="1:24" ht="24.95" customHeight="1">
      <c r="A3" s="2"/>
    </row>
    <row r="4" spans="1:24" ht="20.100000000000001" customHeight="1">
      <c r="A4" s="25" t="s">
        <v>26</v>
      </c>
      <c r="B4" s="25"/>
      <c r="C4" s="25"/>
      <c r="D4" s="25"/>
      <c r="E4" s="25"/>
      <c r="F4" s="25"/>
      <c r="G4" s="25"/>
      <c r="H4" s="25"/>
      <c r="I4" s="25"/>
      <c r="J4" s="25"/>
      <c r="K4" s="25"/>
      <c r="L4" s="25"/>
      <c r="M4" s="25"/>
      <c r="N4" s="25"/>
      <c r="O4" s="25"/>
      <c r="P4" s="25"/>
      <c r="Q4" s="25"/>
      <c r="R4" s="25"/>
      <c r="S4" s="25"/>
      <c r="T4" s="25"/>
      <c r="U4" s="25"/>
      <c r="V4" s="25"/>
      <c r="W4" s="25"/>
      <c r="X4" s="25"/>
    </row>
    <row r="5" spans="1:24" ht="15.75" thickBot="1">
      <c r="A5" s="26" t="s">
        <v>0</v>
      </c>
      <c r="B5" s="26"/>
      <c r="C5" s="26"/>
      <c r="D5" s="26"/>
      <c r="E5" s="26"/>
      <c r="F5" s="26"/>
      <c r="G5" s="26"/>
      <c r="H5" s="26"/>
      <c r="I5" s="26"/>
      <c r="J5" s="26"/>
      <c r="K5" s="26"/>
      <c r="L5" s="26"/>
      <c r="M5" s="26"/>
      <c r="N5" s="26"/>
      <c r="O5" s="26"/>
      <c r="P5" s="26"/>
      <c r="Q5" s="26"/>
      <c r="R5" s="26"/>
      <c r="S5" s="26"/>
      <c r="T5" s="26"/>
      <c r="U5" s="26"/>
      <c r="V5" s="26"/>
      <c r="W5" s="26"/>
      <c r="X5" s="26"/>
    </row>
    <row r="6" spans="1:24" s="5" customFormat="1" ht="23.25" customHeight="1" thickBot="1">
      <c r="A6" s="55" t="s">
        <v>11</v>
      </c>
      <c r="B6" s="56" t="s">
        <v>1</v>
      </c>
      <c r="C6" s="56" t="s">
        <v>10</v>
      </c>
      <c r="D6" s="56" t="s">
        <v>2</v>
      </c>
      <c r="E6" s="56" t="s">
        <v>3</v>
      </c>
      <c r="F6" s="56" t="s">
        <v>4</v>
      </c>
      <c r="G6" s="56" t="s">
        <v>5</v>
      </c>
      <c r="H6" s="56" t="s">
        <v>8</v>
      </c>
      <c r="I6" s="56" t="s">
        <v>6</v>
      </c>
      <c r="J6" s="56" t="s">
        <v>7</v>
      </c>
      <c r="K6" s="56" t="s">
        <v>67</v>
      </c>
      <c r="L6" s="57">
        <v>2006</v>
      </c>
      <c r="M6" s="57">
        <v>2007</v>
      </c>
      <c r="N6" s="56">
        <v>2008</v>
      </c>
      <c r="O6" s="56">
        <v>2009</v>
      </c>
      <c r="P6" s="56">
        <v>2010</v>
      </c>
      <c r="Q6" s="56">
        <v>2011</v>
      </c>
      <c r="R6" s="57">
        <v>2012</v>
      </c>
      <c r="S6" s="58" t="s">
        <v>76</v>
      </c>
      <c r="T6" s="53" t="s">
        <v>83</v>
      </c>
      <c r="U6" s="53">
        <v>2015</v>
      </c>
      <c r="V6" s="53">
        <v>2016</v>
      </c>
      <c r="W6" s="53">
        <v>2017</v>
      </c>
      <c r="X6" s="53">
        <v>2018</v>
      </c>
    </row>
    <row r="7" spans="1:24" s="7" customFormat="1" ht="20.100000000000001" customHeight="1">
      <c r="A7" s="6" t="s">
        <v>12</v>
      </c>
      <c r="B7" s="20">
        <v>16820.135107521066</v>
      </c>
      <c r="C7" s="20">
        <v>17606.234899570878</v>
      </c>
      <c r="D7" s="20">
        <v>18440.121164040243</v>
      </c>
      <c r="E7" s="20">
        <v>18823.969564747036</v>
      </c>
      <c r="F7" s="20">
        <v>17359.513420600291</v>
      </c>
      <c r="G7" s="20">
        <v>16643.317346411357</v>
      </c>
      <c r="H7" s="20">
        <v>17525.04</v>
      </c>
      <c r="I7" s="20">
        <v>18490.18</v>
      </c>
      <c r="J7" s="20">
        <v>19485.849999999999</v>
      </c>
      <c r="K7" s="20">
        <v>20446.667000000001</v>
      </c>
      <c r="L7" s="20">
        <v>22124.240000000002</v>
      </c>
      <c r="M7" s="20">
        <v>23686.228999999999</v>
      </c>
      <c r="N7" s="20">
        <v>25377.51411</v>
      </c>
      <c r="O7" s="20">
        <v>26847.77</v>
      </c>
      <c r="P7" s="20">
        <v>27572.479149999999</v>
      </c>
      <c r="Q7" s="20">
        <v>26982.31206</v>
      </c>
      <c r="R7" s="20">
        <v>27338.08209</v>
      </c>
      <c r="S7" s="20">
        <v>27672.263059999997</v>
      </c>
      <c r="T7" s="20">
        <v>15795.87536</v>
      </c>
      <c r="U7" s="20">
        <v>16046.50678</v>
      </c>
      <c r="V7" s="20">
        <v>16808.379960000002</v>
      </c>
      <c r="W7" s="20">
        <v>16371.16503</v>
      </c>
      <c r="X7" s="20">
        <v>16671.52133</v>
      </c>
    </row>
    <row r="8" spans="1:24" s="7" customFormat="1" ht="20.100000000000001" customHeight="1">
      <c r="A8" s="8" t="s">
        <v>13</v>
      </c>
      <c r="B8" s="20">
        <v>2223.6786748885124</v>
      </c>
      <c r="C8" s="20">
        <v>2020.2240573125143</v>
      </c>
      <c r="D8" s="20">
        <v>1896.8122317983484</v>
      </c>
      <c r="E8" s="20">
        <v>2043.9700455567177</v>
      </c>
      <c r="F8" s="20">
        <v>2043.2308006683254</v>
      </c>
      <c r="G8" s="20">
        <v>2107.7133893476616</v>
      </c>
      <c r="H8" s="20">
        <v>2320.4299999999998</v>
      </c>
      <c r="I8" s="20">
        <v>2490.69</v>
      </c>
      <c r="J8" s="20">
        <v>2739.75</v>
      </c>
      <c r="K8" s="20">
        <v>2904.77</v>
      </c>
      <c r="L8" s="20">
        <v>3069.04</v>
      </c>
      <c r="M8" s="20">
        <v>3431.2715199999998</v>
      </c>
      <c r="N8" s="20">
        <v>3563.2240099999999</v>
      </c>
      <c r="O8" s="20">
        <v>3501.65</v>
      </c>
      <c r="P8" s="20">
        <v>3515.07357</v>
      </c>
      <c r="Q8" s="20">
        <v>3384.8047099999999</v>
      </c>
      <c r="R8" s="20">
        <v>3247.5123199999998</v>
      </c>
      <c r="S8" s="20">
        <v>2856.6473700000001</v>
      </c>
      <c r="T8" s="20">
        <v>2968.2221199999999</v>
      </c>
      <c r="U8" s="20">
        <v>3121.6077300000002</v>
      </c>
      <c r="V8" s="20">
        <v>3081.5796299999997</v>
      </c>
      <c r="W8" s="20">
        <v>3030.9601499999999</v>
      </c>
      <c r="X8" s="20">
        <v>3205.8512000000001</v>
      </c>
    </row>
    <row r="9" spans="1:24" s="7" customFormat="1" ht="20.100000000000001" customHeight="1">
      <c r="A9" s="8" t="s">
        <v>14</v>
      </c>
      <c r="B9" s="20">
        <v>17558.394336061931</v>
      </c>
      <c r="C9" s="20">
        <v>20430.366737586097</v>
      </c>
      <c r="D9" s="20">
        <v>19173.181637878188</v>
      </c>
      <c r="E9" s="20">
        <v>18279.981488827187</v>
      </c>
      <c r="F9" s="20">
        <v>16863.744545815152</v>
      </c>
      <c r="G9" s="20">
        <v>17046.073587922063</v>
      </c>
      <c r="H9" s="20">
        <v>17735.95</v>
      </c>
      <c r="I9" s="20">
        <v>19671.650000000001</v>
      </c>
      <c r="J9" s="20">
        <v>19046.55</v>
      </c>
      <c r="K9" s="20">
        <v>19292.77</v>
      </c>
      <c r="L9" s="20">
        <v>17443.38</v>
      </c>
      <c r="M9" s="20">
        <v>15946.02945</v>
      </c>
      <c r="N9" s="20">
        <v>16631.09664</v>
      </c>
      <c r="O9" s="20">
        <v>17423.78</v>
      </c>
      <c r="P9" s="20">
        <v>23224.131229999999</v>
      </c>
      <c r="Q9" s="20">
        <v>27420.73747</v>
      </c>
      <c r="R9" s="20">
        <v>28876.026309999997</v>
      </c>
      <c r="S9" s="20">
        <v>38615.090120000001</v>
      </c>
      <c r="T9" s="20">
        <v>36616.078000000001</v>
      </c>
      <c r="U9" s="20">
        <v>35519.169049999997</v>
      </c>
      <c r="V9" s="20">
        <v>33514.227899999998</v>
      </c>
      <c r="W9" s="20">
        <v>32229.498240000001</v>
      </c>
      <c r="X9" s="20">
        <v>31571.5131</v>
      </c>
    </row>
    <row r="10" spans="1:24" s="7" customFormat="1" ht="20.100000000000001" customHeight="1">
      <c r="A10" s="8" t="s">
        <v>15</v>
      </c>
      <c r="B10" s="20">
        <v>55575.487120310601</v>
      </c>
      <c r="C10" s="20">
        <v>56257.227170555219</v>
      </c>
      <c r="D10" s="20">
        <v>58685.087687666033</v>
      </c>
      <c r="E10" s="20">
        <v>62572.680393783136</v>
      </c>
      <c r="F10" s="20">
        <v>70101.276549709713</v>
      </c>
      <c r="G10" s="20">
        <v>75336.999507170083</v>
      </c>
      <c r="H10" s="20">
        <v>62889.86</v>
      </c>
      <c r="I10" s="20">
        <v>57499.68</v>
      </c>
      <c r="J10" s="20">
        <v>58859.29</v>
      </c>
      <c r="K10" s="20">
        <v>63564.98</v>
      </c>
      <c r="L10" s="20">
        <v>70968.34</v>
      </c>
      <c r="M10" s="20">
        <v>77338.416819999999</v>
      </c>
      <c r="N10" s="20">
        <v>83571.948940000002</v>
      </c>
      <c r="O10" s="20">
        <v>85754.41</v>
      </c>
      <c r="P10" s="20">
        <v>103136.76788</v>
      </c>
      <c r="Q10" s="20">
        <v>74618.239860000001</v>
      </c>
      <c r="R10" s="20">
        <v>80496.297709999999</v>
      </c>
      <c r="S10" s="20">
        <v>81750.524250000002</v>
      </c>
      <c r="T10" s="20">
        <v>94613.941690000007</v>
      </c>
      <c r="U10" s="20">
        <v>91783.761129999999</v>
      </c>
      <c r="V10" s="20">
        <v>88812.003430000012</v>
      </c>
      <c r="W10" s="20">
        <v>85890.63579</v>
      </c>
      <c r="X10" s="20">
        <v>89471.603799999997</v>
      </c>
    </row>
    <row r="11" spans="1:24" s="7" customFormat="1" ht="20.100000000000001" customHeight="1">
      <c r="A11" s="59" t="s">
        <v>16</v>
      </c>
      <c r="B11" s="60">
        <f t="shared" ref="B11:S11" si="0">SUM(B7:B10)</f>
        <v>92177.695238782107</v>
      </c>
      <c r="C11" s="60">
        <f t="shared" si="0"/>
        <v>96314.052865024714</v>
      </c>
      <c r="D11" s="60">
        <f t="shared" si="0"/>
        <v>98195.202721382811</v>
      </c>
      <c r="E11" s="60">
        <f t="shared" si="0"/>
        <v>101720.60149291408</v>
      </c>
      <c r="F11" s="60">
        <f t="shared" si="0"/>
        <v>106367.76531679349</v>
      </c>
      <c r="G11" s="60">
        <f t="shared" si="0"/>
        <v>111134.10383085116</v>
      </c>
      <c r="H11" s="60">
        <f t="shared" si="0"/>
        <v>100471.28</v>
      </c>
      <c r="I11" s="60">
        <f t="shared" si="0"/>
        <v>98152.200000000012</v>
      </c>
      <c r="J11" s="60">
        <f t="shared" si="0"/>
        <v>100131.44</v>
      </c>
      <c r="K11" s="60">
        <f t="shared" si="0"/>
        <v>106209.18700000001</v>
      </c>
      <c r="L11" s="60">
        <f t="shared" si="0"/>
        <v>113605</v>
      </c>
      <c r="M11" s="60">
        <f t="shared" si="0"/>
        <v>120401.94678999999</v>
      </c>
      <c r="N11" s="60">
        <f t="shared" si="0"/>
        <v>129143.7837</v>
      </c>
      <c r="O11" s="60">
        <f t="shared" si="0"/>
        <v>133527.60999999999</v>
      </c>
      <c r="P11" s="60">
        <f t="shared" si="0"/>
        <v>157448.45183000001</v>
      </c>
      <c r="Q11" s="60">
        <f t="shared" si="0"/>
        <v>132406.09409999999</v>
      </c>
      <c r="R11" s="60">
        <f t="shared" si="0"/>
        <v>139957.91842999999</v>
      </c>
      <c r="S11" s="60">
        <f t="shared" si="0"/>
        <v>150894.52480000001</v>
      </c>
      <c r="T11" s="60">
        <f t="shared" ref="T11:U11" si="1">SUM(T7:T10)</f>
        <v>149994.11717000001</v>
      </c>
      <c r="U11" s="60">
        <f t="shared" si="1"/>
        <v>146471.04469000001</v>
      </c>
      <c r="V11" s="60">
        <f>V7+V8+V9+V10</f>
        <v>142216.19092000002</v>
      </c>
      <c r="W11" s="60">
        <f>W7+W8+W9+W10</f>
        <v>137522.25920999999</v>
      </c>
      <c r="X11" s="60">
        <f>X7+X8+X9+X10</f>
        <v>140920.48943000002</v>
      </c>
    </row>
    <row r="12" spans="1:24" s="46" customFormat="1" ht="20.100000000000001" customHeight="1">
      <c r="A12" s="9" t="s">
        <v>9</v>
      </c>
      <c r="B12" s="21"/>
      <c r="C12" s="21"/>
      <c r="D12" s="21"/>
      <c r="E12" s="21"/>
      <c r="F12" s="21"/>
      <c r="G12" s="21"/>
      <c r="H12" s="21"/>
      <c r="I12" s="21">
        <v>2290.34</v>
      </c>
      <c r="J12" s="21">
        <v>2345.1999999999998</v>
      </c>
      <c r="K12" s="21">
        <v>2490.52</v>
      </c>
      <c r="L12" s="21">
        <v>2873.35</v>
      </c>
      <c r="M12" s="21">
        <v>3028.1640000000002</v>
      </c>
      <c r="N12" s="21">
        <v>3099.9099500000002</v>
      </c>
      <c r="O12" s="21">
        <v>3251.29</v>
      </c>
      <c r="P12" s="21">
        <v>3744.8474300000003</v>
      </c>
      <c r="Q12" s="21">
        <v>2471.7839900000004</v>
      </c>
      <c r="R12" s="21">
        <v>2367.26404</v>
      </c>
      <c r="S12" s="21">
        <v>2595.4617899999998</v>
      </c>
      <c r="T12" s="21">
        <v>2665.95379</v>
      </c>
      <c r="U12" s="21">
        <v>2594.6817999999998</v>
      </c>
      <c r="V12" s="21">
        <v>2468.0300000000002</v>
      </c>
      <c r="W12" s="21">
        <v>2367.92</v>
      </c>
      <c r="X12" s="21">
        <v>2276.6799999999998</v>
      </c>
    </row>
    <row r="13" spans="1:24" s="7" customFormat="1" ht="20.100000000000001" customHeight="1">
      <c r="A13" s="6" t="s">
        <v>17</v>
      </c>
      <c r="B13" s="20">
        <v>6244.9064224153481</v>
      </c>
      <c r="C13" s="20">
        <v>5886.6851778394821</v>
      </c>
      <c r="D13" s="20">
        <v>5233.7696681211164</v>
      </c>
      <c r="E13" s="20">
        <v>5677.9356436238631</v>
      </c>
      <c r="F13" s="20">
        <v>6081.557342564879</v>
      </c>
      <c r="G13" s="20">
        <v>6582.7834072578225</v>
      </c>
      <c r="H13" s="20">
        <v>6978.08</v>
      </c>
      <c r="I13" s="20">
        <v>7247.27</v>
      </c>
      <c r="J13" s="20">
        <v>7610.96</v>
      </c>
      <c r="K13" s="20">
        <v>8841.1</v>
      </c>
      <c r="L13" s="20">
        <v>9338.24</v>
      </c>
      <c r="M13" s="20">
        <v>9956.2536799999998</v>
      </c>
      <c r="N13" s="20">
        <v>10588.265579999999</v>
      </c>
      <c r="O13" s="20">
        <v>10407.93</v>
      </c>
      <c r="P13" s="20">
        <v>9389.9200799999999</v>
      </c>
      <c r="Q13" s="20">
        <v>5816.5916399999996</v>
      </c>
      <c r="R13" s="20">
        <v>5280.9387900000002</v>
      </c>
      <c r="S13" s="20">
        <v>3902.5925000000002</v>
      </c>
      <c r="T13" s="20">
        <v>3253.7080500000002</v>
      </c>
      <c r="U13" s="20">
        <v>3420.86751</v>
      </c>
      <c r="V13" s="20">
        <v>3631.8162400000001</v>
      </c>
      <c r="W13" s="20">
        <v>5321.1494599999996</v>
      </c>
      <c r="X13" s="20">
        <v>6055.9597199999998</v>
      </c>
    </row>
    <row r="14" spans="1:24" s="7" customFormat="1" ht="20.100000000000001" customHeight="1">
      <c r="A14" s="8" t="s">
        <v>18</v>
      </c>
      <c r="B14" s="20">
        <v>5713.0046999146562</v>
      </c>
      <c r="C14" s="20">
        <v>4730.734556993978</v>
      </c>
      <c r="D14" s="20">
        <v>5591.9548519707187</v>
      </c>
      <c r="E14" s="20">
        <v>5993.0222494681047</v>
      </c>
      <c r="F14" s="20">
        <v>6367.5189018306828</v>
      </c>
      <c r="G14" s="20">
        <v>6656.2511268976959</v>
      </c>
      <c r="H14" s="20">
        <v>6845.13</v>
      </c>
      <c r="I14" s="20">
        <v>6827</v>
      </c>
      <c r="J14" s="20">
        <v>7172.44</v>
      </c>
      <c r="K14" s="20">
        <v>6986.06</v>
      </c>
      <c r="L14" s="20">
        <v>8134.39</v>
      </c>
      <c r="M14" s="20">
        <v>9541.0254399999994</v>
      </c>
      <c r="N14" s="20">
        <v>9699.1457100000007</v>
      </c>
      <c r="O14" s="20">
        <v>10717.46</v>
      </c>
      <c r="P14" s="20">
        <v>14452.418109999999</v>
      </c>
      <c r="Q14" s="20">
        <v>9361.5302699999993</v>
      </c>
      <c r="R14" s="20">
        <v>5023.6379200000001</v>
      </c>
      <c r="S14" s="20">
        <v>7694.7440199999992</v>
      </c>
      <c r="T14" s="20">
        <v>8934.91122</v>
      </c>
      <c r="U14" s="20">
        <v>9505.6583800000008</v>
      </c>
      <c r="V14" s="20">
        <v>8873.1856900000002</v>
      </c>
      <c r="W14" s="20">
        <v>8641.1651099999999</v>
      </c>
      <c r="X14" s="20">
        <v>8681.3900699999995</v>
      </c>
    </row>
    <row r="15" spans="1:24" s="7" customFormat="1" ht="20.100000000000001" customHeight="1">
      <c r="A15" s="11" t="s">
        <v>19</v>
      </c>
      <c r="B15" s="22">
        <f>SUM(B13:B14)</f>
        <v>11957.911122330004</v>
      </c>
      <c r="C15" s="22">
        <f t="shared" ref="C15:O15" si="2">SUM(C13:C14)</f>
        <v>10617.41973483346</v>
      </c>
      <c r="D15" s="22">
        <f t="shared" si="2"/>
        <v>10825.724520091835</v>
      </c>
      <c r="E15" s="22">
        <f t="shared" si="2"/>
        <v>11670.957893091967</v>
      </c>
      <c r="F15" s="22">
        <f t="shared" si="2"/>
        <v>12449.076244395561</v>
      </c>
      <c r="G15" s="22">
        <f t="shared" si="2"/>
        <v>13239.034534155518</v>
      </c>
      <c r="H15" s="22">
        <f t="shared" si="2"/>
        <v>13823.21</v>
      </c>
      <c r="I15" s="22">
        <f t="shared" si="2"/>
        <v>14074.27</v>
      </c>
      <c r="J15" s="22">
        <f t="shared" si="2"/>
        <v>14783.4</v>
      </c>
      <c r="K15" s="22">
        <f t="shared" si="2"/>
        <v>15827.16</v>
      </c>
      <c r="L15" s="22">
        <f t="shared" si="2"/>
        <v>17472.63</v>
      </c>
      <c r="M15" s="22">
        <f t="shared" si="2"/>
        <v>19497.279119999999</v>
      </c>
      <c r="N15" s="22">
        <f t="shared" si="2"/>
        <v>20287.41129</v>
      </c>
      <c r="O15" s="22">
        <f t="shared" si="2"/>
        <v>21125.39</v>
      </c>
      <c r="P15" s="22">
        <f t="shared" ref="P15:U15" si="3">P13+P14</f>
        <v>23842.338189999999</v>
      </c>
      <c r="Q15" s="22">
        <f t="shared" si="3"/>
        <v>15178.121909999998</v>
      </c>
      <c r="R15" s="22">
        <f t="shared" si="3"/>
        <v>10304.576710000001</v>
      </c>
      <c r="S15" s="22">
        <f t="shared" si="3"/>
        <v>11597.336519999999</v>
      </c>
      <c r="T15" s="22">
        <f t="shared" si="3"/>
        <v>12188.619269999999</v>
      </c>
      <c r="U15" s="22">
        <f t="shared" si="3"/>
        <v>12926.525890000001</v>
      </c>
      <c r="V15" s="22">
        <f>SUM(V13:V14)</f>
        <v>12505.00193</v>
      </c>
      <c r="W15" s="22">
        <f>SUM(W13:W14)</f>
        <v>13962.314569999999</v>
      </c>
      <c r="X15" s="22">
        <f>SUM(X13:X14)</f>
        <v>14737.34979</v>
      </c>
    </row>
    <row r="16" spans="1:24" s="13" customFormat="1" ht="20.100000000000001" customHeight="1">
      <c r="A16" s="12" t="s">
        <v>20</v>
      </c>
      <c r="B16" s="23">
        <f t="shared" ref="B16:H16" si="4">B11+B15</f>
        <v>104135.60636111211</v>
      </c>
      <c r="C16" s="23">
        <f t="shared" si="4"/>
        <v>106931.47259985817</v>
      </c>
      <c r="D16" s="23">
        <f t="shared" si="4"/>
        <v>109020.92724147465</v>
      </c>
      <c r="E16" s="23">
        <f t="shared" si="4"/>
        <v>113391.55938600605</v>
      </c>
      <c r="F16" s="23">
        <f t="shared" si="4"/>
        <v>118816.84156118905</v>
      </c>
      <c r="G16" s="23">
        <f t="shared" si="4"/>
        <v>124373.13836500669</v>
      </c>
      <c r="H16" s="23">
        <f t="shared" si="4"/>
        <v>114294.48999999999</v>
      </c>
      <c r="I16" s="23">
        <f t="shared" ref="I16:S16" si="5">I11+I15+I12</f>
        <v>114516.81000000001</v>
      </c>
      <c r="J16" s="23">
        <f t="shared" si="5"/>
        <v>117260.04</v>
      </c>
      <c r="K16" s="23">
        <f t="shared" si="5"/>
        <v>124526.86700000001</v>
      </c>
      <c r="L16" s="23">
        <f t="shared" si="5"/>
        <v>133950.98000000001</v>
      </c>
      <c r="M16" s="23">
        <f t="shared" si="5"/>
        <v>142927.38990999997</v>
      </c>
      <c r="N16" s="23">
        <f t="shared" si="5"/>
        <v>152531.10493999999</v>
      </c>
      <c r="O16" s="23">
        <f t="shared" si="5"/>
        <v>157904.29</v>
      </c>
      <c r="P16" s="23">
        <f t="shared" si="5"/>
        <v>185035.63745000001</v>
      </c>
      <c r="Q16" s="23">
        <f t="shared" si="5"/>
        <v>150055.99999999997</v>
      </c>
      <c r="R16" s="23">
        <f t="shared" si="5"/>
        <v>152629.75917999999</v>
      </c>
      <c r="S16" s="23">
        <f t="shared" si="5"/>
        <v>165087.32311000003</v>
      </c>
      <c r="T16" s="23">
        <f t="shared" ref="T16:U16" si="6">T11+T15+T12</f>
        <v>164848.69023000001</v>
      </c>
      <c r="U16" s="23">
        <f t="shared" si="6"/>
        <v>161992.25237999999</v>
      </c>
      <c r="V16" s="23">
        <f>V11+V12+V15</f>
        <v>157189.22285000002</v>
      </c>
      <c r="W16" s="23">
        <f>W11+W12+W15</f>
        <v>153852.49377999999</v>
      </c>
      <c r="X16" s="23">
        <f>X11+X12+X15</f>
        <v>157934.51922000002</v>
      </c>
    </row>
    <row r="17" spans="1:24" s="7" customFormat="1" ht="20.100000000000001" customHeight="1">
      <c r="A17" s="8" t="s">
        <v>21</v>
      </c>
      <c r="B17" s="20">
        <v>4960.4774440157225</v>
      </c>
      <c r="C17" s="20">
        <v>3951.9130215282535</v>
      </c>
      <c r="D17" s="20">
        <v>6267.991297344729</v>
      </c>
      <c r="E17" s="20">
        <v>6158.9376510042912</v>
      </c>
      <c r="F17" s="20">
        <v>4776.7540538266439</v>
      </c>
      <c r="G17" s="20">
        <v>4979.878114745231</v>
      </c>
      <c r="H17" s="20">
        <v>5278.46</v>
      </c>
      <c r="I17" s="20">
        <v>5413.21</v>
      </c>
      <c r="J17" s="20">
        <v>6532.28</v>
      </c>
      <c r="K17" s="20">
        <v>7781.6549999999997</v>
      </c>
      <c r="L17" s="20">
        <v>9677.17</v>
      </c>
      <c r="M17" s="20">
        <v>12112.0717</v>
      </c>
      <c r="N17" s="20">
        <v>14981.28311</v>
      </c>
      <c r="O17" s="20">
        <v>34292.269999999997</v>
      </c>
      <c r="P17" s="20">
        <v>15998.191699999999</v>
      </c>
      <c r="Q17" s="20">
        <v>12960.470880000001</v>
      </c>
      <c r="R17" s="20">
        <v>12021.57755</v>
      </c>
      <c r="S17" s="20">
        <v>34477.966489999999</v>
      </c>
      <c r="T17" s="20">
        <v>38135.624280000004</v>
      </c>
      <c r="U17" s="20">
        <v>28926.914390000002</v>
      </c>
      <c r="V17" s="20">
        <v>33239.902679999999</v>
      </c>
      <c r="W17" s="20">
        <v>34395.570480000002</v>
      </c>
      <c r="X17" s="20">
        <v>38819.69457</v>
      </c>
    </row>
    <row r="18" spans="1:24" s="7" customFormat="1" ht="20.100000000000001" customHeight="1">
      <c r="A18" s="8" t="s">
        <v>22</v>
      </c>
      <c r="B18" s="20">
        <v>7808.7639585061243</v>
      </c>
      <c r="C18" s="20">
        <v>21491.886336590818</v>
      </c>
      <c r="D18" s="20">
        <v>26047.383794309619</v>
      </c>
      <c r="E18" s="20">
        <v>20236.462202348757</v>
      </c>
      <c r="F18" s="20">
        <v>15698.532328441095</v>
      </c>
      <c r="G18" s="20">
        <v>21370.926640462538</v>
      </c>
      <c r="H18" s="20">
        <v>24531.21</v>
      </c>
      <c r="I18" s="20">
        <v>37423.47</v>
      </c>
      <c r="J18" s="20">
        <v>33368.93</v>
      </c>
      <c r="K18" s="20">
        <v>30070.39</v>
      </c>
      <c r="L18" s="20">
        <v>31347.88</v>
      </c>
      <c r="M18" s="20">
        <v>33377.891280000003</v>
      </c>
      <c r="N18" s="20">
        <v>34508.604299999999</v>
      </c>
      <c r="O18" s="20">
        <v>33972.65</v>
      </c>
      <c r="P18" s="20">
        <v>35408.781009999999</v>
      </c>
      <c r="Q18" s="20">
        <v>46595.198880000004</v>
      </c>
      <c r="R18" s="20">
        <v>50050.531560000003</v>
      </c>
      <c r="S18" s="20">
        <v>62320.234969999998</v>
      </c>
      <c r="T18" s="20">
        <v>68333.672219999993</v>
      </c>
      <c r="U18" s="20">
        <v>91998.441850000003</v>
      </c>
      <c r="V18" s="20">
        <v>84302.718510000006</v>
      </c>
      <c r="W18" s="20">
        <v>87904.189979999996</v>
      </c>
      <c r="X18" s="20">
        <v>81311.013649999994</v>
      </c>
    </row>
    <row r="19" spans="1:24" s="7" customFormat="1" ht="20.100000000000001" customHeight="1">
      <c r="A19" s="11" t="s">
        <v>23</v>
      </c>
      <c r="B19" s="22">
        <f t="shared" ref="B19:G19" si="7">SUM(B17:B18)</f>
        <v>12769.241402521846</v>
      </c>
      <c r="C19" s="22">
        <f t="shared" si="7"/>
        <v>25443.799358119071</v>
      </c>
      <c r="D19" s="22">
        <f t="shared" si="7"/>
        <v>32315.375091654347</v>
      </c>
      <c r="E19" s="22">
        <f t="shared" si="7"/>
        <v>26395.399853353047</v>
      </c>
      <c r="F19" s="22">
        <f t="shared" si="7"/>
        <v>20475.286382267739</v>
      </c>
      <c r="G19" s="22">
        <f t="shared" si="7"/>
        <v>26350.80475520777</v>
      </c>
      <c r="H19" s="22">
        <f t="shared" ref="H19:S19" si="8">SUM(H17:H18)</f>
        <v>29809.67</v>
      </c>
      <c r="I19" s="22">
        <f t="shared" si="8"/>
        <v>42836.68</v>
      </c>
      <c r="J19" s="22">
        <f t="shared" si="8"/>
        <v>39901.21</v>
      </c>
      <c r="K19" s="22">
        <f t="shared" si="8"/>
        <v>37852.044999999998</v>
      </c>
      <c r="L19" s="22">
        <f t="shared" si="8"/>
        <v>41025.050000000003</v>
      </c>
      <c r="M19" s="22">
        <f t="shared" si="8"/>
        <v>45489.962980000004</v>
      </c>
      <c r="N19" s="22">
        <f t="shared" si="8"/>
        <v>49489.887409999996</v>
      </c>
      <c r="O19" s="22">
        <f t="shared" si="8"/>
        <v>68264.92</v>
      </c>
      <c r="P19" s="22">
        <f t="shared" si="8"/>
        <v>51406.972710000002</v>
      </c>
      <c r="Q19" s="22">
        <f t="shared" si="8"/>
        <v>59555.669760000004</v>
      </c>
      <c r="R19" s="22">
        <f t="shared" si="8"/>
        <v>62072.109110000005</v>
      </c>
      <c r="S19" s="22">
        <f t="shared" si="8"/>
        <v>96798.201459999997</v>
      </c>
      <c r="T19" s="22">
        <f t="shared" ref="T19:U19" si="9">SUM(T17:T18)</f>
        <v>106469.2965</v>
      </c>
      <c r="U19" s="22">
        <f t="shared" si="9"/>
        <v>120925.35624000001</v>
      </c>
      <c r="V19" s="22">
        <f>SUM(V17:V18)</f>
        <v>117542.62119000001</v>
      </c>
      <c r="W19" s="22">
        <f>SUM(W17:W18)</f>
        <v>122299.76045999999</v>
      </c>
      <c r="X19" s="22">
        <f>SUM(X17:X18)</f>
        <v>120130.70822</v>
      </c>
    </row>
    <row r="20" spans="1:24" s="15" customFormat="1" ht="23.1" customHeight="1">
      <c r="A20" s="14" t="s">
        <v>24</v>
      </c>
      <c r="B20" s="23">
        <f t="shared" ref="B20:G20" si="10">SUM(B16,B19)</f>
        <v>116904.84776363395</v>
      </c>
      <c r="C20" s="23">
        <f t="shared" si="10"/>
        <v>132375.27195797724</v>
      </c>
      <c r="D20" s="23">
        <f t="shared" si="10"/>
        <v>141336.30233312899</v>
      </c>
      <c r="E20" s="23">
        <f t="shared" si="10"/>
        <v>139786.9592393591</v>
      </c>
      <c r="F20" s="23">
        <f t="shared" si="10"/>
        <v>139292.12794345678</v>
      </c>
      <c r="G20" s="23">
        <f t="shared" si="10"/>
        <v>150723.94312021445</v>
      </c>
      <c r="H20" s="23">
        <f t="shared" ref="H20:S20" si="11">SUM(H16,H19)</f>
        <v>144104.15999999997</v>
      </c>
      <c r="I20" s="23">
        <f t="shared" si="11"/>
        <v>157353.49000000002</v>
      </c>
      <c r="J20" s="23">
        <f t="shared" si="11"/>
        <v>157161.25</v>
      </c>
      <c r="K20" s="23">
        <f t="shared" si="11"/>
        <v>162378.91200000001</v>
      </c>
      <c r="L20" s="23">
        <f t="shared" si="11"/>
        <v>174976.03000000003</v>
      </c>
      <c r="M20" s="23">
        <f t="shared" si="11"/>
        <v>188417.35288999998</v>
      </c>
      <c r="N20" s="23">
        <f t="shared" si="11"/>
        <v>202020.99234999999</v>
      </c>
      <c r="O20" s="23">
        <f t="shared" si="11"/>
        <v>226169.21000000002</v>
      </c>
      <c r="P20" s="23">
        <f t="shared" si="11"/>
        <v>236442.61016000001</v>
      </c>
      <c r="Q20" s="23">
        <f t="shared" si="11"/>
        <v>209611.66975999996</v>
      </c>
      <c r="R20" s="23">
        <f t="shared" si="11"/>
        <v>214701.86829000001</v>
      </c>
      <c r="S20" s="23">
        <f t="shared" si="11"/>
        <v>261885.52457000001</v>
      </c>
      <c r="T20" s="23">
        <f t="shared" ref="T20:U20" si="12">SUM(T16,T19)</f>
        <v>271317.98673</v>
      </c>
      <c r="U20" s="23">
        <f t="shared" si="12"/>
        <v>282917.60862000001</v>
      </c>
      <c r="V20" s="23">
        <f>SUM(V16+V19)</f>
        <v>274731.84404</v>
      </c>
      <c r="W20" s="23">
        <f>SUM(W16+W19)</f>
        <v>276152.25423999998</v>
      </c>
      <c r="X20" s="23">
        <f>SUM(X16+X19)</f>
        <v>278065.22744000005</v>
      </c>
    </row>
    <row r="21" spans="1:24" s="15" customFormat="1" ht="23.1" customHeight="1">
      <c r="A21" s="74" t="s">
        <v>81</v>
      </c>
      <c r="B21" s="74"/>
      <c r="C21" s="74"/>
      <c r="D21" s="74"/>
      <c r="E21" s="74"/>
      <c r="F21" s="74"/>
      <c r="G21" s="74"/>
      <c r="H21" s="74"/>
      <c r="I21" s="74"/>
      <c r="J21" s="74"/>
      <c r="K21" s="74"/>
      <c r="L21" s="74"/>
      <c r="M21" s="74"/>
      <c r="N21" s="74"/>
      <c r="O21" s="74"/>
      <c r="P21" s="74"/>
      <c r="Q21" s="74"/>
      <c r="R21" s="74"/>
      <c r="S21" s="74"/>
      <c r="T21" s="74"/>
    </row>
    <row r="22" spans="1:24" s="15" customFormat="1" ht="23.1" customHeight="1">
      <c r="A22" s="75" t="s">
        <v>82</v>
      </c>
      <c r="B22" s="75"/>
      <c r="C22" s="75"/>
      <c r="D22" s="75"/>
      <c r="E22" s="75"/>
      <c r="F22" s="75"/>
      <c r="G22" s="75"/>
      <c r="H22" s="75"/>
      <c r="I22" s="75"/>
      <c r="J22" s="75"/>
      <c r="K22" s="75"/>
      <c r="L22" s="75"/>
      <c r="M22" s="75"/>
      <c r="N22" s="75"/>
      <c r="O22" s="75"/>
      <c r="P22" s="75"/>
      <c r="Q22" s="75"/>
      <c r="R22" s="75"/>
      <c r="S22" s="75"/>
      <c r="T22" s="75"/>
    </row>
    <row r="23" spans="1:24" s="15" customFormat="1" ht="23.1" customHeight="1">
      <c r="A23" s="76"/>
      <c r="B23" s="76"/>
      <c r="C23" s="76"/>
      <c r="D23" s="76"/>
      <c r="E23" s="76"/>
      <c r="F23" s="76"/>
      <c r="G23" s="54"/>
      <c r="H23" s="54"/>
      <c r="I23" s="54"/>
      <c r="J23" s="54"/>
      <c r="K23" s="54"/>
      <c r="L23" s="54"/>
      <c r="M23" s="54"/>
      <c r="N23" s="54"/>
      <c r="O23" s="54"/>
      <c r="P23" s="54"/>
      <c r="Q23" s="54"/>
      <c r="R23" s="54"/>
      <c r="S23" s="54"/>
      <c r="T23" s="54"/>
      <c r="U23" s="66"/>
      <c r="V23" s="68"/>
    </row>
    <row r="24" spans="1:24" ht="14.25">
      <c r="A24" s="18" t="s">
        <v>25</v>
      </c>
      <c r="B24" s="19"/>
      <c r="D24" s="39"/>
      <c r="E24" s="39"/>
      <c r="F24" s="39"/>
      <c r="G24" s="39"/>
      <c r="H24" s="39"/>
      <c r="I24" s="39"/>
      <c r="J24" s="42"/>
      <c r="K24" s="42"/>
      <c r="L24" s="42"/>
      <c r="M24" s="42"/>
      <c r="N24" s="42"/>
      <c r="O24" s="42"/>
      <c r="P24" s="42"/>
      <c r="Q24" s="42"/>
      <c r="R24" s="42"/>
    </row>
    <row r="25" spans="1:24">
      <c r="A25" s="29" t="s">
        <v>32</v>
      </c>
      <c r="D25" s="40"/>
      <c r="E25" s="40"/>
      <c r="F25" s="40"/>
      <c r="G25" s="40"/>
      <c r="H25" s="40"/>
      <c r="I25" s="40"/>
      <c r="J25" s="40"/>
      <c r="K25" s="41"/>
      <c r="L25" s="41"/>
      <c r="M25" s="41"/>
      <c r="N25" s="41"/>
      <c r="O25" s="41"/>
      <c r="P25" s="41"/>
      <c r="Q25" s="41"/>
      <c r="R25" s="41"/>
    </row>
  </sheetData>
  <mergeCells count="3">
    <mergeCell ref="A21:T21"/>
    <mergeCell ref="A22:T22"/>
    <mergeCell ref="A23:F23"/>
  </mergeCells>
  <phoneticPr fontId="0" type="noConversion"/>
  <printOptions horizontalCentered="1"/>
  <pageMargins left="0.78740157480314965" right="0.78740157480314965" top="0.39370078740157483" bottom="0.98425196850393704" header="0" footer="0"/>
  <pageSetup paperSize="9" scale="98" orientation="landscape" horizontalDpi="1200" verticalDpi="12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Y35"/>
  <sheetViews>
    <sheetView showGridLines="0" zoomScaleNormal="100" workbookViewId="0">
      <pane xSplit="7" ySplit="6" topLeftCell="O13" activePane="bottomRight" state="frozen"/>
      <selection activeCell="Y5" sqref="Y5"/>
      <selection pane="topRight" activeCell="Y5" sqref="Y5"/>
      <selection pane="bottomLeft" activeCell="Y5" sqref="Y5"/>
      <selection pane="bottomRight" sqref="A1:X21"/>
    </sheetView>
  </sheetViews>
  <sheetFormatPr baseColWidth="10" defaultColWidth="11.42578125" defaultRowHeight="12.75"/>
  <cols>
    <col min="1" max="1" width="43.140625" style="3" customWidth="1"/>
    <col min="2" max="14" width="9.7109375" style="2" hidden="1" customWidth="1"/>
    <col min="15" max="19" width="9.7109375" style="2" customWidth="1"/>
    <col min="20" max="22" width="9.7109375" style="3" customWidth="1"/>
    <col min="23" max="24" width="9.7109375" style="2" customWidth="1"/>
    <col min="25" max="16384" width="11.42578125" style="2"/>
  </cols>
  <sheetData>
    <row r="1" spans="1:25" ht="24.95" customHeight="1">
      <c r="A1" s="65" t="s">
        <v>85</v>
      </c>
    </row>
    <row r="2" spans="1:25" ht="24.95" customHeight="1">
      <c r="A2" s="65" t="s">
        <v>86</v>
      </c>
    </row>
    <row r="3" spans="1:25" ht="24.95" customHeight="1">
      <c r="A3" s="2"/>
      <c r="S3" s="3"/>
    </row>
    <row r="4" spans="1:25" ht="20.100000000000001" customHeight="1">
      <c r="A4" s="25" t="s">
        <v>33</v>
      </c>
      <c r="B4" s="25"/>
      <c r="C4" s="25"/>
      <c r="D4" s="25"/>
      <c r="E4" s="25"/>
      <c r="F4" s="25"/>
      <c r="G4" s="25"/>
      <c r="H4" s="25"/>
      <c r="I4" s="25"/>
      <c r="J4" s="25"/>
      <c r="K4" s="25"/>
      <c r="L4" s="25"/>
      <c r="M4" s="25"/>
      <c r="N4" s="25"/>
      <c r="O4" s="25"/>
      <c r="P4" s="25"/>
      <c r="Q4" s="25"/>
      <c r="R4" s="25"/>
      <c r="S4" s="25"/>
      <c r="T4" s="25"/>
      <c r="U4" s="25"/>
      <c r="V4" s="25"/>
      <c r="W4" s="25"/>
      <c r="X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row>
    <row r="6" spans="1:25" s="5"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37">
        <v>2007</v>
      </c>
      <c r="N6" s="37">
        <v>2008</v>
      </c>
      <c r="O6" s="37">
        <v>2009</v>
      </c>
      <c r="P6" s="37">
        <v>2010</v>
      </c>
      <c r="Q6" s="37">
        <v>2011</v>
      </c>
      <c r="R6" s="37">
        <v>2012</v>
      </c>
      <c r="S6" s="53" t="s">
        <v>76</v>
      </c>
      <c r="T6" s="53" t="s">
        <v>83</v>
      </c>
      <c r="U6" s="53">
        <v>2015</v>
      </c>
      <c r="V6" s="53">
        <v>2016</v>
      </c>
      <c r="W6" s="53">
        <v>2017</v>
      </c>
      <c r="X6" s="53">
        <v>2018</v>
      </c>
    </row>
    <row r="7" spans="1:25" s="7" customFormat="1" ht="20.100000000000001" customHeight="1">
      <c r="A7" s="31" t="s">
        <v>35</v>
      </c>
      <c r="B7" s="20">
        <f>+'222'!B7+'223'!B7</f>
        <v>7557.3004940319497</v>
      </c>
      <c r="C7" s="20">
        <f>+'222'!C7+'223'!C7</f>
        <v>4508.137703893357</v>
      </c>
      <c r="D7" s="20">
        <f>+'222'!D7+'223'!D7</f>
        <v>4142.3196663180797</v>
      </c>
      <c r="E7" s="20">
        <f>+'222'!E7+'223'!E7</f>
        <v>3973.9341050328758</v>
      </c>
      <c r="F7" s="20">
        <f>+'222'!F7+'223'!F7</f>
        <v>3554.2233120575047</v>
      </c>
      <c r="G7" s="20">
        <f>+'222'!G7+'223'!G7</f>
        <v>3340.1908814443523</v>
      </c>
      <c r="H7" s="20">
        <f>+'222'!H7+'223'!H7</f>
        <v>3430.8500000000004</v>
      </c>
      <c r="I7" s="20">
        <f>+'222'!I7+'223'!I7</f>
        <v>3655.68</v>
      </c>
      <c r="J7" s="20">
        <f>+'222'!J7+'223'!J7</f>
        <v>3765.0777399999997</v>
      </c>
      <c r="K7" s="20">
        <f>+'222'!K7+'223'!K7</f>
        <v>3908.8959999999997</v>
      </c>
      <c r="L7" s="20">
        <f>+'222'!L7+'223'!L7</f>
        <v>4451.1499999999996</v>
      </c>
      <c r="M7" s="20">
        <f>+'222'!M7+'223'!M7</f>
        <v>4928.74269</v>
      </c>
      <c r="N7" s="20">
        <f>+'222'!N7+'223'!N7</f>
        <v>2983.83</v>
      </c>
      <c r="O7" s="20">
        <f>+'222'!O7+'223'!O7</f>
        <v>5603.89</v>
      </c>
      <c r="P7" s="20">
        <f>+'222'!P7+'223'!P7</f>
        <v>20113.789350000003</v>
      </c>
      <c r="Q7" s="20">
        <f>+'222'!Q7+'223'!Q7</f>
        <v>18943.856879999999</v>
      </c>
      <c r="R7" s="20">
        <f>+'222'!R7+'223'!R7</f>
        <v>15766.720060000001</v>
      </c>
      <c r="S7" s="20">
        <v>12547.493049999999</v>
      </c>
      <c r="T7" s="20">
        <v>16797.669730000001</v>
      </c>
      <c r="U7" s="20">
        <v>12717.517309999999</v>
      </c>
      <c r="V7" s="20">
        <v>6511.7056700000003</v>
      </c>
      <c r="W7" s="20">
        <f>'222'!W7+'223'!W7</f>
        <v>4100.1530599999996</v>
      </c>
      <c r="X7" s="20">
        <f>'222'!X7+'223'!X7</f>
        <v>2351.7318399999999</v>
      </c>
      <c r="Y7" s="73"/>
    </row>
    <row r="8" spans="1:25" s="7" customFormat="1" ht="20.100000000000001" customHeight="1">
      <c r="A8" s="31" t="s">
        <v>36</v>
      </c>
      <c r="B8" s="20">
        <f>+'222'!B8+'223'!B8</f>
        <v>18556.969937374539</v>
      </c>
      <c r="C8" s="20">
        <f>+'222'!C8+'223'!C8</f>
        <v>20812.279879316768</v>
      </c>
      <c r="D8" s="20">
        <f>+'222'!D8+'223'!D8</f>
        <v>24273.033788900506</v>
      </c>
      <c r="E8" s="20">
        <f>+'222'!E8+'223'!E8</f>
        <v>26395.784501099854</v>
      </c>
      <c r="F8" s="20">
        <f>+'222'!F8+'223'!F8</f>
        <v>29449.358720084623</v>
      </c>
      <c r="G8" s="20">
        <f>+'222'!G8+'223'!G8</f>
        <v>31222.795187095071</v>
      </c>
      <c r="H8" s="20">
        <f>+'222'!H8+'223'!H8</f>
        <v>14828.22</v>
      </c>
      <c r="I8" s="20">
        <f>+'222'!I8+'223'!I8</f>
        <v>4294.32</v>
      </c>
      <c r="J8" s="20">
        <f>+'222'!J8+'223'!J8</f>
        <v>4681.5861400000003</v>
      </c>
      <c r="K8" s="20">
        <f>+'222'!K8+'223'!K8</f>
        <v>4876.8122400000002</v>
      </c>
      <c r="L8" s="20">
        <f>+'222'!L8+'223'!L8</f>
        <v>5323.13</v>
      </c>
      <c r="M8" s="20">
        <f>+'222'!M8+'223'!M8</f>
        <v>6033.5752900000007</v>
      </c>
      <c r="N8" s="20">
        <f>+'222'!N8+'223'!N8</f>
        <v>6858.4079000000002</v>
      </c>
      <c r="O8" s="20">
        <f>+'222'!O8+'223'!O8</f>
        <v>7452.26</v>
      </c>
      <c r="P8" s="20">
        <f>+'222'!P8+'223'!P8</f>
        <v>8336.8847900000001</v>
      </c>
      <c r="Q8" s="20">
        <f>+'222'!Q8+'223'!Q8</f>
        <v>8134.3977500000001</v>
      </c>
      <c r="R8" s="20">
        <f>+'222'!R8+'223'!R8</f>
        <v>8891.6547799999989</v>
      </c>
      <c r="S8" s="20">
        <v>15557.292599999999</v>
      </c>
      <c r="T8" s="20">
        <v>13000.476499999999</v>
      </c>
      <c r="U8" s="20">
        <v>13073.14624</v>
      </c>
      <c r="V8" s="20">
        <v>13160.12185</v>
      </c>
      <c r="W8" s="20">
        <f>'222'!W8+'223'!W8</f>
        <v>13084.63877</v>
      </c>
      <c r="X8" s="20">
        <f>'222'!X8+'223'!X8</f>
        <v>14893.81113</v>
      </c>
      <c r="Y8" s="73"/>
    </row>
    <row r="9" spans="1:25" s="7" customFormat="1" ht="20.100000000000001" customHeight="1">
      <c r="A9" s="31" t="s">
        <v>74</v>
      </c>
      <c r="B9" s="20">
        <f>+'222'!B9+'223'!B9</f>
        <v>0</v>
      </c>
      <c r="C9" s="20">
        <f>+'222'!C9+'223'!C9</f>
        <v>0</v>
      </c>
      <c r="D9" s="20">
        <f>+'222'!D9+'223'!D9</f>
        <v>723</v>
      </c>
      <c r="E9" s="20">
        <f>+'222'!E9+'223'!E9</f>
        <v>742</v>
      </c>
      <c r="F9" s="20">
        <f>+'222'!F9+'223'!F9</f>
        <v>793</v>
      </c>
      <c r="G9" s="20">
        <f>+'222'!G9+'223'!G9</f>
        <v>839</v>
      </c>
      <c r="H9" s="20">
        <f>+'222'!H9+'223'!H9</f>
        <v>1193</v>
      </c>
      <c r="I9" s="20">
        <f>+'222'!I9+'223'!I9</f>
        <v>1354</v>
      </c>
      <c r="J9" s="20">
        <f>+'222'!J9+'223'!J9</f>
        <v>1442</v>
      </c>
      <c r="K9" s="20">
        <f>+'222'!K9+'223'!K9</f>
        <v>1507</v>
      </c>
      <c r="L9" s="20">
        <f>+'222'!L9+'223'!L9</f>
        <v>1578.2276999999999</v>
      </c>
      <c r="M9" s="20">
        <f>+'222'!M9+'223'!M9</f>
        <v>1687.5553</v>
      </c>
      <c r="N9" s="20">
        <f>+'222'!N9+'223'!N9</f>
        <v>3297.7299999999996</v>
      </c>
      <c r="O9" s="20">
        <f>+'222'!O9+'223'!O9</f>
        <v>3371.72</v>
      </c>
      <c r="P9" s="20">
        <f>+'222'!P9+'223'!P9</f>
        <v>3085.2935200000006</v>
      </c>
      <c r="Q9" s="20">
        <f>+'222'!Q9+'223'!Q9</f>
        <v>2997.03739</v>
      </c>
      <c r="R9" s="20">
        <f>+'222'!R9+'223'!R9</f>
        <v>2158.2652499999999</v>
      </c>
      <c r="S9" s="20">
        <v>1835.4158200000002</v>
      </c>
      <c r="T9" s="20">
        <v>1915.8719900000001</v>
      </c>
      <c r="U9" s="20">
        <v>6239.8342900000007</v>
      </c>
      <c r="V9" s="20">
        <v>6025.8003900000003</v>
      </c>
      <c r="W9" s="20">
        <f>'222'!W9+'223'!W9</f>
        <v>6535.5880699999998</v>
      </c>
      <c r="X9" s="20">
        <f>'222'!X9+'223'!X9</f>
        <v>6639.8290699999998</v>
      </c>
      <c r="Y9" s="73"/>
    </row>
    <row r="10" spans="1:25" s="7" customFormat="1" ht="20.100000000000001" customHeight="1">
      <c r="A10" s="31" t="s">
        <v>75</v>
      </c>
      <c r="B10" s="20">
        <f>+'222'!B10+'223'!B10</f>
        <v>4657.9279506689263</v>
      </c>
      <c r="C10" s="20">
        <f>+'222'!C10+'223'!C10</f>
        <v>3602.6168067024873</v>
      </c>
      <c r="D10" s="20">
        <f>+'222'!D10+'223'!D10</f>
        <v>2368</v>
      </c>
      <c r="E10" s="20">
        <f>+'222'!E10+'223'!E10</f>
        <v>2229</v>
      </c>
      <c r="F10" s="20">
        <f>+'222'!F10+'223'!F10</f>
        <v>2201</v>
      </c>
      <c r="G10" s="20">
        <f>+'222'!G10+'223'!G10</f>
        <v>2247</v>
      </c>
      <c r="H10" s="20">
        <f>+'222'!H10+'223'!H10</f>
        <v>2231</v>
      </c>
      <c r="I10" s="20">
        <f>+'222'!I10+'223'!I10</f>
        <v>2296</v>
      </c>
      <c r="J10" s="20">
        <f>+'222'!J10+'223'!J10</f>
        <v>2419</v>
      </c>
      <c r="K10" s="20">
        <f>+'222'!K10+'223'!K10</f>
        <v>1568</v>
      </c>
      <c r="L10" s="20">
        <f>+'222'!L10+'223'!L10</f>
        <v>2407.4948300000001</v>
      </c>
      <c r="M10" s="20">
        <f>+'222'!M10+'223'!M10</f>
        <v>2694.2896700000001</v>
      </c>
      <c r="N10" s="20">
        <f>+'222'!N10+'223'!N10</f>
        <v>2746.0600000000004</v>
      </c>
      <c r="O10" s="20">
        <f>+'222'!O10+'223'!O10</f>
        <v>2518.94</v>
      </c>
      <c r="P10" s="20">
        <f>+'222'!P10+'223'!P10</f>
        <v>2403.0231299999996</v>
      </c>
      <c r="Q10" s="20">
        <f>+'222'!Q10+'223'!Q10</f>
        <v>2172.6786300000003</v>
      </c>
      <c r="R10" s="20">
        <f>+'222'!R10+'223'!R10</f>
        <v>2174.2936300000001</v>
      </c>
      <c r="S10" s="20">
        <v>5498.2280199999996</v>
      </c>
      <c r="T10" s="20">
        <v>3063.2372700000001</v>
      </c>
      <c r="U10" s="20">
        <v>3101.91804</v>
      </c>
      <c r="V10" s="20">
        <v>2688</v>
      </c>
      <c r="W10" s="20">
        <f>'222'!W10+'223'!W10</f>
        <v>2546.6150299999999</v>
      </c>
      <c r="X10" s="20">
        <f>'222'!X10+'223'!X10</f>
        <v>2635.0190499999999</v>
      </c>
      <c r="Y10" s="73"/>
    </row>
    <row r="11" spans="1:25" s="7" customFormat="1" ht="20.100000000000001" customHeight="1">
      <c r="A11" s="31" t="s">
        <v>37</v>
      </c>
      <c r="B11" s="20">
        <f>+'222'!B11+'223'!B11</f>
        <v>13028.175447453512</v>
      </c>
      <c r="C11" s="20">
        <f>+'222'!C11+'223'!C11</f>
        <v>14650.313127306385</v>
      </c>
      <c r="D11" s="20">
        <f>+'222'!D11+'223'!D11</f>
        <v>13964.522255478227</v>
      </c>
      <c r="E11" s="20">
        <f>+'222'!E11+'223'!E11</f>
        <v>15422.824035676078</v>
      </c>
      <c r="F11" s="20">
        <f>+'222'!F11+'223'!F11</f>
        <v>19839.289363287775</v>
      </c>
      <c r="G11" s="20">
        <f>+'222'!G11+'223'!G11</f>
        <v>22617.600038464774</v>
      </c>
      <c r="H11" s="20">
        <f>+'222'!H11+'223'!H11</f>
        <v>24677.42</v>
      </c>
      <c r="I11" s="20">
        <f>+'222'!I11+'223'!I11</f>
        <v>27868.639999999999</v>
      </c>
      <c r="J11" s="20">
        <f>+'222'!J11+'223'!J11</f>
        <v>28588.764840000003</v>
      </c>
      <c r="K11" s="20">
        <f>+'222'!K11+'223'!K11</f>
        <v>31736.39</v>
      </c>
      <c r="L11" s="20">
        <f>+'222'!L11+'223'!L11</f>
        <v>35062.74</v>
      </c>
      <c r="M11" s="20">
        <f>+'222'!M11+'223'!M11</f>
        <v>38978.082730000002</v>
      </c>
      <c r="N11" s="20">
        <v>42651.466119999997</v>
      </c>
      <c r="O11" s="20">
        <f>+'222'!O11+'223'!O11</f>
        <v>43290.149999999994</v>
      </c>
      <c r="P11" s="20">
        <f>+'222'!P11+'223'!P11</f>
        <v>47650.489139999998</v>
      </c>
      <c r="Q11" s="20">
        <f>+'222'!Q11+'223'!Q11</f>
        <v>19806.235630000003</v>
      </c>
      <c r="R11" s="20">
        <f>+'222'!R11+'223'!R11</f>
        <v>24308.958160000002</v>
      </c>
      <c r="S11" s="20">
        <v>21451.437470000001</v>
      </c>
      <c r="T11" s="20">
        <v>18174.224450000002</v>
      </c>
      <c r="U11" s="20">
        <v>19331.442230000001</v>
      </c>
      <c r="V11" s="20">
        <v>19890.809339999996</v>
      </c>
      <c r="W11" s="20">
        <f>'222'!W11+'223'!W11</f>
        <v>20049.01467</v>
      </c>
      <c r="X11" s="20">
        <f>'222'!X11+'223'!X11</f>
        <v>21598.565720000002</v>
      </c>
      <c r="Y11" s="73"/>
    </row>
    <row r="12" spans="1:25" s="7" customFormat="1" ht="20.100000000000001" customHeight="1">
      <c r="A12" s="31" t="s">
        <v>38</v>
      </c>
      <c r="B12" s="20">
        <f>+'222'!B12+'223'!B12</f>
        <v>7201.5433990840575</v>
      </c>
      <c r="C12" s="20">
        <f>+'222'!C12+'223'!C12</f>
        <v>7532.0099046794803</v>
      </c>
      <c r="D12" s="20">
        <f>+'222'!D12+'223'!D12</f>
        <v>8096.6547666269998</v>
      </c>
      <c r="E12" s="20">
        <f>+'222'!E12+'223'!E12</f>
        <v>8450.63887586696</v>
      </c>
      <c r="F12" s="20">
        <f>+'222'!F12+'223'!F12</f>
        <v>9147.0856923058436</v>
      </c>
      <c r="G12" s="20">
        <f>+'222'!G12+'223'!G12</f>
        <v>9622.4141454208893</v>
      </c>
      <c r="H12" s="20">
        <f>+'222'!H12+'223'!H12</f>
        <v>10396.380000000001</v>
      </c>
      <c r="I12" s="20">
        <f>+'222'!I12+'223'!I12</f>
        <v>11106.39</v>
      </c>
      <c r="J12" s="20">
        <f>+'222'!J12+'223'!J12</f>
        <v>10773.85673</v>
      </c>
      <c r="K12" s="20">
        <f>+'222'!K12+'223'!K12</f>
        <v>11331.48885</v>
      </c>
      <c r="L12" s="20">
        <f>+'222'!L12+'223'!L12</f>
        <v>13106.25</v>
      </c>
      <c r="M12" s="20">
        <f>+'222'!M12+'223'!M12</f>
        <v>14152.495789999999</v>
      </c>
      <c r="N12" s="20">
        <f>+'222'!N12+'223'!N12</f>
        <v>15115.889090000001</v>
      </c>
      <c r="O12" s="20">
        <f>+'222'!O12+'223'!O12</f>
        <v>15145.63</v>
      </c>
      <c r="P12" s="20">
        <f>+'222'!P12+'223'!P12</f>
        <v>17541.439880000002</v>
      </c>
      <c r="Q12" s="20">
        <f>+'222'!Q12+'223'!Q12</f>
        <v>13923.681259999999</v>
      </c>
      <c r="R12" s="20">
        <f>+'222'!R12+'223'!R12</f>
        <v>15058.000700000001</v>
      </c>
      <c r="S12" s="20">
        <v>15848.732540000001</v>
      </c>
      <c r="T12" s="20">
        <v>15861.73064</v>
      </c>
      <c r="U12" s="20">
        <v>16188.833009999998</v>
      </c>
      <c r="V12" s="20">
        <v>16745.230059999998</v>
      </c>
      <c r="W12" s="20">
        <f>'222'!W12+'223'!W12</f>
        <v>16460.645420000001</v>
      </c>
      <c r="X12" s="20">
        <f>'222'!X12+'223'!X12</f>
        <v>16686.839940000002</v>
      </c>
      <c r="Y12" s="73"/>
    </row>
    <row r="13" spans="1:25" s="7" customFormat="1" ht="20.100000000000001" customHeight="1">
      <c r="A13" s="31" t="s">
        <v>39</v>
      </c>
      <c r="B13" s="20">
        <f>+'222'!B13+'223'!B13</f>
        <v>1071.7728655055114</v>
      </c>
      <c r="C13" s="20">
        <f>+'222'!C13+'223'!C13</f>
        <v>943.84743908742325</v>
      </c>
      <c r="D13" s="20">
        <f>+'222'!D13+'223'!D13</f>
        <v>1096.3963314221148</v>
      </c>
      <c r="E13" s="20">
        <f>+'222'!E13+'223'!E13</f>
        <v>1285.4687293402089</v>
      </c>
      <c r="F13" s="20">
        <f>+'222'!F13+'223'!F13</f>
        <v>1360.883728198286</v>
      </c>
      <c r="G13" s="20">
        <f>+'222'!G13+'223'!G13</f>
        <v>1544.6612094767588</v>
      </c>
      <c r="H13" s="20">
        <f>+'222'!H13+'223'!H13</f>
        <v>1656.5</v>
      </c>
      <c r="I13" s="20">
        <f>+'222'!I13+'223'!I13</f>
        <v>1731.42</v>
      </c>
      <c r="J13" s="20">
        <f>+'222'!J13+'223'!J13</f>
        <v>1549.00215</v>
      </c>
      <c r="K13" s="20">
        <f>+'222'!K13+'223'!K13</f>
        <v>1470.88616</v>
      </c>
      <c r="L13" s="20">
        <f>+'222'!L13+'223'!L13</f>
        <v>1854.27</v>
      </c>
      <c r="M13" s="20">
        <f>+'222'!M13+'223'!M13</f>
        <v>1701.02862</v>
      </c>
      <c r="N13" s="20">
        <f>+'222'!N13+'223'!N13</f>
        <v>1951.6198400000001</v>
      </c>
      <c r="O13" s="20">
        <f>+'222'!O13+'223'!O13</f>
        <v>1154.8500000000001</v>
      </c>
      <c r="P13" s="20">
        <f>+'222'!P13+'223'!P13</f>
        <v>920.83243999999991</v>
      </c>
      <c r="Q13" s="20">
        <f>+'222'!Q13+'223'!Q13</f>
        <v>890.96544999999992</v>
      </c>
      <c r="R13" s="20">
        <f>+'222'!R13+'223'!R13</f>
        <v>705.40352999999993</v>
      </c>
      <c r="S13" s="20">
        <v>494.03132999999997</v>
      </c>
      <c r="T13" s="20">
        <v>4634.1121199999998</v>
      </c>
      <c r="U13" s="20">
        <v>486.53568999999999</v>
      </c>
      <c r="V13" s="20">
        <v>549.40436</v>
      </c>
      <c r="W13" s="20">
        <f>'222'!W13+'223'!W13</f>
        <v>498.23816999999997</v>
      </c>
      <c r="X13" s="20">
        <f>'222'!X13+'223'!X13</f>
        <v>1026.1909799999999</v>
      </c>
      <c r="Y13" s="73"/>
    </row>
    <row r="14" spans="1:25" s="7" customFormat="1" ht="20.100000000000001" customHeight="1">
      <c r="A14" s="31" t="s">
        <v>40</v>
      </c>
      <c r="B14" s="20">
        <f>+'222'!B14+'223'!B14</f>
        <v>3629.9808878150807</v>
      </c>
      <c r="C14" s="20">
        <f>+'222'!C14+'223'!C14</f>
        <v>3519.5268832714291</v>
      </c>
      <c r="D14" s="20">
        <f>+'222'!D14+'223'!D14</f>
        <v>3448.2889185388194</v>
      </c>
      <c r="E14" s="20">
        <f>+'222'!E14+'223'!E14</f>
        <v>3413.8328945944972</v>
      </c>
      <c r="F14" s="20">
        <f>+'222'!F14+'223'!F14</f>
        <v>2860.0423112521489</v>
      </c>
      <c r="G14" s="20">
        <f>+'222'!G14+'223'!G14</f>
        <v>2690.4487156371329</v>
      </c>
      <c r="H14" s="20">
        <f>+'222'!H14+'223'!H14</f>
        <v>2780.25</v>
      </c>
      <c r="I14" s="20">
        <f>+'222'!I14+'223'!I14</f>
        <v>3003.48</v>
      </c>
      <c r="J14" s="20">
        <f>+'222'!J14+'223'!J14</f>
        <v>3008.68325</v>
      </c>
      <c r="K14" s="20">
        <f>+'222'!K14+'223'!K14</f>
        <v>3493.7467499999998</v>
      </c>
      <c r="L14" s="20">
        <f>+'222'!L14+'223'!L14</f>
        <v>3804.22</v>
      </c>
      <c r="M14" s="20">
        <f>+'222'!M14+'223'!M14</f>
        <v>4439.8747599999997</v>
      </c>
      <c r="N14" s="20">
        <f>+'222'!N14+'223'!N14</f>
        <v>4623.7800000000007</v>
      </c>
      <c r="O14" s="20">
        <f>+'222'!O14+'223'!O14</f>
        <v>4787.9799999999996</v>
      </c>
      <c r="P14" s="20">
        <f>+'222'!P14+'223'!P14</f>
        <v>4453.2442099999998</v>
      </c>
      <c r="Q14" s="20">
        <f>+'222'!Q14+'223'!Q14</f>
        <v>4346.4153299999998</v>
      </c>
      <c r="R14" s="20">
        <f>+'222'!R14+'223'!R14</f>
        <v>3471.99647</v>
      </c>
      <c r="S14" s="20">
        <v>3269.97271</v>
      </c>
      <c r="T14" s="20">
        <v>15792.89122</v>
      </c>
      <c r="U14" s="20">
        <v>16048.78874</v>
      </c>
      <c r="V14" s="20">
        <v>16875.453650000003</v>
      </c>
      <c r="W14" s="20">
        <f>'222'!W14+'223'!W14</f>
        <v>16774.768120000001</v>
      </c>
      <c r="X14" s="20">
        <f>'222'!X14+'223'!X14</f>
        <v>17651.49222</v>
      </c>
      <c r="Y14" s="73"/>
    </row>
    <row r="15" spans="1:25" s="7" customFormat="1" ht="20.100000000000001" customHeight="1">
      <c r="A15" s="31" t="s">
        <v>41</v>
      </c>
      <c r="B15" s="20">
        <f>+'222'!B15+'223'!B15</f>
        <v>5584.8208382916828</v>
      </c>
      <c r="C15" s="20">
        <f>+'222'!C15+'223'!C15</f>
        <v>5419.2179630497767</v>
      </c>
      <c r="D15" s="20">
        <f>+'222'!D15+'223'!D15</f>
        <v>6164.3527700647892</v>
      </c>
      <c r="E15" s="20">
        <f>+'222'!E15+'223'!E15</f>
        <v>6652.3745988244209</v>
      </c>
      <c r="F15" s="20">
        <f>+'222'!F15+'223'!F15</f>
        <v>7264.2770425396366</v>
      </c>
      <c r="G15" s="20">
        <f>+'222'!G15+'223'!G15</f>
        <v>7868.6187539817056</v>
      </c>
      <c r="H15" s="20">
        <f>+'222'!H15+'223'!H15</f>
        <v>8540.869999999999</v>
      </c>
      <c r="I15" s="20">
        <f>+'222'!I15+'223'!I15</f>
        <v>9017.4700000000012</v>
      </c>
      <c r="J15" s="20">
        <f>+'222'!J15+'223'!J15</f>
        <v>9804.0019799999991</v>
      </c>
      <c r="K15" s="20">
        <f>+'222'!K15+'223'!K15</f>
        <v>10656.86</v>
      </c>
      <c r="L15" s="20">
        <f>+'222'!L15+'223'!L15</f>
        <v>11515.27</v>
      </c>
      <c r="M15" s="20">
        <f>+'222'!M15+'223'!M15</f>
        <v>12263.797410000001</v>
      </c>
      <c r="N15" s="20">
        <f>+'222'!N15+'223'!N15</f>
        <v>13042.31661</v>
      </c>
      <c r="O15" s="20">
        <f>+'222'!O15+'223'!O15</f>
        <v>13146.449999999999</v>
      </c>
      <c r="P15" s="20">
        <f>+'222'!P15+'223'!P15</f>
        <v>13084.189530000001</v>
      </c>
      <c r="Q15" s="20">
        <f>+'222'!Q15+'223'!Q15</f>
        <v>12764.501810000002</v>
      </c>
      <c r="R15" s="20">
        <f>+'222'!R15+'223'!R15</f>
        <v>12984.643050000001</v>
      </c>
      <c r="S15" s="20">
        <v>12942.66473</v>
      </c>
      <c r="T15" s="20">
        <v>14308.638989999999</v>
      </c>
      <c r="U15" s="20">
        <v>14101.40396</v>
      </c>
      <c r="V15" s="20">
        <v>15238.162189999999</v>
      </c>
      <c r="W15" s="20">
        <f>'222'!W15+'223'!W15</f>
        <v>14482.139589999999</v>
      </c>
      <c r="X15" s="20">
        <f>'222'!X15+'223'!X15</f>
        <v>14669.513919999999</v>
      </c>
      <c r="Y15" s="73"/>
    </row>
    <row r="16" spans="1:25" s="15" customFormat="1" ht="23.1" customHeight="1">
      <c r="A16" s="32" t="s">
        <v>42</v>
      </c>
      <c r="B16" s="33">
        <f t="shared" ref="B16:S16" si="0">SUM(B7:B15)</f>
        <v>61288.491820225267</v>
      </c>
      <c r="C16" s="33">
        <f t="shared" si="0"/>
        <v>60987.949707307103</v>
      </c>
      <c r="D16" s="33">
        <f t="shared" si="0"/>
        <v>64276.568497349537</v>
      </c>
      <c r="E16" s="33">
        <f t="shared" si="0"/>
        <v>68565.857740434891</v>
      </c>
      <c r="F16" s="33">
        <f t="shared" si="0"/>
        <v>76469.160169725816</v>
      </c>
      <c r="G16" s="33">
        <f t="shared" si="0"/>
        <v>81992.728931520687</v>
      </c>
      <c r="H16" s="33">
        <f t="shared" si="0"/>
        <v>69734.489999999991</v>
      </c>
      <c r="I16" s="33">
        <f t="shared" si="0"/>
        <v>64327.4</v>
      </c>
      <c r="J16" s="33">
        <f t="shared" si="0"/>
        <v>66031.972829999999</v>
      </c>
      <c r="K16" s="33">
        <f t="shared" si="0"/>
        <v>70550.080000000002</v>
      </c>
      <c r="L16" s="33">
        <f t="shared" si="0"/>
        <v>79102.752529999998</v>
      </c>
      <c r="M16" s="33">
        <f t="shared" si="0"/>
        <v>86879.442259999996</v>
      </c>
      <c r="N16" s="33">
        <f t="shared" si="0"/>
        <v>93271.099559999988</v>
      </c>
      <c r="O16" s="33">
        <f t="shared" si="0"/>
        <v>96471.87</v>
      </c>
      <c r="P16" s="33">
        <f t="shared" si="0"/>
        <v>117589.18599000001</v>
      </c>
      <c r="Q16" s="33">
        <f t="shared" si="0"/>
        <v>83979.770130000019</v>
      </c>
      <c r="R16" s="33">
        <f t="shared" si="0"/>
        <v>85519.935629999993</v>
      </c>
      <c r="S16" s="33">
        <f t="shared" si="0"/>
        <v>89445.26827</v>
      </c>
      <c r="T16" s="33">
        <f t="shared" ref="T16:U16" si="1">SUM(T7:T15)</f>
        <v>103548.85291000002</v>
      </c>
      <c r="U16" s="33">
        <f t="shared" si="1"/>
        <v>101289.41950999999</v>
      </c>
      <c r="V16" s="69">
        <f>SUM(V7:V15)</f>
        <v>97684.687509999989</v>
      </c>
      <c r="W16" s="33">
        <f>SUM(W7:W15)</f>
        <v>94531.800900000002</v>
      </c>
      <c r="X16" s="33">
        <f>SUM(X7:X15)</f>
        <v>98152.993870000006</v>
      </c>
    </row>
    <row r="17" spans="1:22" s="15" customFormat="1" ht="23.1" customHeight="1">
      <c r="A17" s="74" t="s">
        <v>77</v>
      </c>
      <c r="B17" s="74"/>
      <c r="C17" s="74"/>
      <c r="D17" s="74"/>
      <c r="E17" s="74"/>
      <c r="F17" s="74"/>
      <c r="G17" s="74"/>
      <c r="H17" s="74"/>
      <c r="I17" s="74"/>
      <c r="J17" s="74"/>
      <c r="K17" s="74"/>
      <c r="L17" s="74"/>
      <c r="M17" s="74"/>
      <c r="N17" s="74"/>
      <c r="O17" s="74"/>
      <c r="P17" s="74"/>
      <c r="Q17" s="74"/>
      <c r="R17" s="74"/>
      <c r="S17" s="74"/>
      <c r="T17" s="74"/>
      <c r="U17" s="45"/>
      <c r="V17" s="71"/>
    </row>
    <row r="18" spans="1:22" s="15" customFormat="1" ht="23.1" customHeight="1">
      <c r="A18" s="75" t="s">
        <v>78</v>
      </c>
      <c r="B18" s="75"/>
      <c r="C18" s="75"/>
      <c r="D18" s="75"/>
      <c r="E18" s="75"/>
      <c r="F18" s="75"/>
      <c r="G18" s="75"/>
      <c r="H18" s="75"/>
      <c r="I18" s="75"/>
      <c r="J18" s="75"/>
      <c r="K18" s="75"/>
      <c r="L18" s="75"/>
      <c r="M18" s="75"/>
      <c r="N18" s="75"/>
      <c r="O18" s="75"/>
      <c r="P18" s="75"/>
      <c r="Q18" s="75"/>
      <c r="R18" s="75"/>
      <c r="S18" s="75"/>
      <c r="T18" s="75"/>
      <c r="U18" s="45"/>
      <c r="V18" s="72"/>
    </row>
    <row r="19" spans="1:22" s="15" customFormat="1" ht="16.5" customHeight="1">
      <c r="A19" s="76"/>
      <c r="B19" s="76"/>
      <c r="C19" s="76"/>
      <c r="D19" s="76"/>
      <c r="E19" s="76"/>
      <c r="F19" s="76"/>
      <c r="G19" s="38"/>
      <c r="H19" s="38"/>
      <c r="I19" s="38"/>
      <c r="J19" s="38"/>
      <c r="K19" s="38"/>
      <c r="L19" s="38"/>
      <c r="M19" s="38"/>
      <c r="N19" s="38"/>
      <c r="O19" s="38"/>
      <c r="P19" s="38"/>
      <c r="Q19" s="38"/>
      <c r="R19" s="38"/>
      <c r="S19" s="3"/>
      <c r="T19" s="44"/>
      <c r="U19" s="45"/>
      <c r="V19" s="72"/>
    </row>
    <row r="20" spans="1:22" ht="14.25">
      <c r="A20" s="18" t="s">
        <v>25</v>
      </c>
      <c r="B20" s="19"/>
      <c r="S20" s="3"/>
      <c r="T20" s="44"/>
      <c r="U20" s="45"/>
      <c r="V20" s="72"/>
    </row>
    <row r="21" spans="1:22">
      <c r="A21" s="29" t="s">
        <v>32</v>
      </c>
      <c r="S21" s="3"/>
      <c r="T21" s="44"/>
      <c r="U21" s="45"/>
      <c r="V21" s="70"/>
    </row>
    <row r="22" spans="1:22">
      <c r="S22" s="3"/>
      <c r="T22" s="44"/>
      <c r="U22" s="45"/>
      <c r="V22" s="45"/>
    </row>
    <row r="23" spans="1:22">
      <c r="S23" s="3"/>
      <c r="T23" s="44"/>
      <c r="U23" s="45"/>
      <c r="V23" s="45"/>
    </row>
    <row r="24" spans="1:22">
      <c r="S24" s="3"/>
      <c r="T24" s="44"/>
      <c r="U24" s="45"/>
      <c r="V24" s="45"/>
    </row>
    <row r="25" spans="1:22">
      <c r="S25" s="3"/>
      <c r="T25" s="44"/>
      <c r="U25" s="45"/>
      <c r="V25" s="45"/>
    </row>
    <row r="26" spans="1:22">
      <c r="S26" s="3"/>
      <c r="T26" s="44"/>
      <c r="U26" s="45"/>
      <c r="V26" s="45"/>
    </row>
    <row r="27" spans="1:22">
      <c r="S27" s="3"/>
      <c r="T27" s="47"/>
      <c r="U27" s="48"/>
      <c r="V27" s="48"/>
    </row>
    <row r="28" spans="1:22">
      <c r="S28" s="3"/>
      <c r="T28" s="50"/>
      <c r="U28" s="51"/>
      <c r="V28" s="51"/>
    </row>
    <row r="29" spans="1:22">
      <c r="S29" s="3"/>
      <c r="T29" s="50"/>
      <c r="U29" s="51"/>
      <c r="V29" s="51"/>
    </row>
    <row r="30" spans="1:22">
      <c r="S30" s="3"/>
      <c r="T30" s="50"/>
      <c r="U30" s="51"/>
      <c r="V30" s="51"/>
    </row>
    <row r="31" spans="1:22">
      <c r="S31" s="3"/>
      <c r="T31" s="50"/>
      <c r="U31" s="51"/>
      <c r="V31" s="51"/>
    </row>
    <row r="32" spans="1:22">
      <c r="S32" s="3"/>
    </row>
    <row r="33" spans="19:19">
      <c r="S33" s="3"/>
    </row>
    <row r="34" spans="19:19">
      <c r="S34" s="3"/>
    </row>
    <row r="35" spans="19:19">
      <c r="S35" s="3"/>
    </row>
  </sheetData>
  <mergeCells count="3">
    <mergeCell ref="A17:T17"/>
    <mergeCell ref="A18:T18"/>
    <mergeCell ref="A19:F19"/>
  </mergeCells>
  <phoneticPr fontId="0" type="noConversion"/>
  <printOptions horizontalCentered="1"/>
  <pageMargins left="0.78740157480314965" right="0.78740157480314965" top="0.39370078740157483" bottom="0.98425196850393704" header="0" footer="0"/>
  <pageSetup paperSize="9" scale="93" orientation="landscape" horizontalDpi="1200" verticalDpi="12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X39"/>
  <sheetViews>
    <sheetView showGridLines="0" zoomScaleNormal="100" workbookViewId="0">
      <pane xSplit="7" ySplit="6" topLeftCell="O12" activePane="bottomRight" state="frozen"/>
      <selection activeCell="Y5" sqref="Y5"/>
      <selection pane="topRight" activeCell="Y5" sqref="Y5"/>
      <selection pane="bottomLeft" activeCell="Y5" sqref="Y5"/>
      <selection pane="bottomRight" sqref="A1:X20"/>
    </sheetView>
  </sheetViews>
  <sheetFormatPr baseColWidth="10" defaultColWidth="11.42578125" defaultRowHeight="12.75"/>
  <cols>
    <col min="1" max="1" width="36.5703125" style="3" customWidth="1"/>
    <col min="2" max="2" width="0.140625" style="2" customWidth="1"/>
    <col min="3" max="3" width="8.85546875" style="2" hidden="1" customWidth="1"/>
    <col min="4" max="14" width="9.7109375" style="2" hidden="1" customWidth="1"/>
    <col min="15" max="19" width="9.7109375" style="2" customWidth="1"/>
    <col min="20" max="22" width="11.42578125" style="2"/>
    <col min="23" max="24" width="9.7109375" style="2" customWidth="1"/>
    <col min="25" max="16384" width="11.42578125" style="2"/>
  </cols>
  <sheetData>
    <row r="1" spans="1:24" ht="24.95" customHeight="1">
      <c r="A1" s="65" t="s">
        <v>85</v>
      </c>
    </row>
    <row r="2" spans="1:24" ht="24.95" customHeight="1">
      <c r="A2" s="65" t="s">
        <v>86</v>
      </c>
    </row>
    <row r="3" spans="1:24" ht="24.95" customHeight="1">
      <c r="A3" s="2"/>
      <c r="R3" s="3"/>
      <c r="S3" s="3"/>
      <c r="T3" s="3"/>
      <c r="U3" s="3"/>
      <c r="V3" s="3"/>
    </row>
    <row r="4" spans="1:24" ht="20.100000000000001" customHeight="1">
      <c r="A4" s="25" t="s">
        <v>43</v>
      </c>
      <c r="B4" s="25"/>
      <c r="C4" s="25"/>
      <c r="D4" s="25"/>
      <c r="E4" s="25"/>
      <c r="F4" s="25"/>
      <c r="G4" s="25"/>
      <c r="H4" s="25"/>
      <c r="I4" s="25"/>
      <c r="J4" s="25"/>
      <c r="K4" s="25"/>
      <c r="L4" s="25"/>
      <c r="M4" s="25"/>
      <c r="N4" s="25"/>
      <c r="O4" s="25"/>
      <c r="P4" s="25"/>
      <c r="Q4" s="25"/>
      <c r="R4" s="25"/>
      <c r="S4" s="25"/>
      <c r="T4" s="25"/>
      <c r="U4" s="25"/>
      <c r="V4" s="25"/>
      <c r="W4" s="25"/>
      <c r="X4" s="25"/>
    </row>
    <row r="5" spans="1:24" ht="15.75" thickBot="1">
      <c r="A5" s="26" t="s">
        <v>0</v>
      </c>
      <c r="B5" s="26"/>
      <c r="C5" s="26"/>
      <c r="D5" s="26"/>
      <c r="E5" s="26"/>
      <c r="F5" s="26"/>
      <c r="G5" s="26"/>
      <c r="H5" s="26"/>
      <c r="I5" s="26"/>
      <c r="J5" s="26"/>
      <c r="K5" s="26"/>
      <c r="L5" s="26"/>
      <c r="M5" s="26"/>
      <c r="N5" s="26"/>
      <c r="O5" s="26"/>
      <c r="P5" s="26"/>
      <c r="Q5" s="26"/>
      <c r="R5" s="26"/>
      <c r="S5" s="26"/>
      <c r="T5" s="26"/>
      <c r="U5" s="26"/>
      <c r="V5" s="26"/>
      <c r="W5" s="26"/>
      <c r="X5" s="26"/>
    </row>
    <row r="6" spans="1:24" s="5" customFormat="1" ht="23.25" customHeight="1" thickBot="1">
      <c r="A6" s="27" t="s">
        <v>34</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28">
        <v>2012</v>
      </c>
      <c r="S6" s="53">
        <v>2013</v>
      </c>
      <c r="T6" s="53" t="s">
        <v>84</v>
      </c>
      <c r="U6" s="53">
        <v>2015</v>
      </c>
      <c r="V6" s="53">
        <v>2016</v>
      </c>
      <c r="W6" s="53">
        <v>2017</v>
      </c>
      <c r="X6" s="53">
        <v>2018</v>
      </c>
    </row>
    <row r="7" spans="1:24" s="7" customFormat="1" ht="20.100000000000001" customHeight="1">
      <c r="A7" s="31" t="s">
        <v>44</v>
      </c>
      <c r="B7" s="20">
        <f t="shared" ref="B7:G8" si="0">+B24/166.386</f>
        <v>6380.1641965069175</v>
      </c>
      <c r="C7" s="20">
        <f t="shared" si="0"/>
        <v>3856.4722993521091</v>
      </c>
      <c r="D7" s="20">
        <f t="shared" si="0"/>
        <v>3296.8939694445448</v>
      </c>
      <c r="E7" s="20">
        <f t="shared" si="0"/>
        <v>3054.4577067782147</v>
      </c>
      <c r="F7" s="20">
        <f t="shared" si="0"/>
        <v>2514.929140672893</v>
      </c>
      <c r="G7" s="20">
        <f t="shared" si="0"/>
        <v>2265.4730566273606</v>
      </c>
      <c r="H7" s="20">
        <v>2329.09</v>
      </c>
      <c r="I7" s="20">
        <v>2440.87</v>
      </c>
      <c r="J7" s="20">
        <v>2523.0075499999998</v>
      </c>
      <c r="K7" s="20">
        <v>2679.64</v>
      </c>
      <c r="L7" s="20">
        <v>3069.5</v>
      </c>
      <c r="M7" s="20">
        <v>3395.0413899999999</v>
      </c>
      <c r="N7" s="20">
        <v>1937.56</v>
      </c>
      <c r="O7" s="20">
        <v>4315.05</v>
      </c>
      <c r="P7" s="20">
        <v>18705.995170000002</v>
      </c>
      <c r="Q7" s="20">
        <v>17809.522369999999</v>
      </c>
      <c r="R7" s="20">
        <v>15071.688310000001</v>
      </c>
      <c r="S7" s="20">
        <v>12034.606199999998</v>
      </c>
      <c r="T7" s="20">
        <v>16290.50144</v>
      </c>
      <c r="U7" s="20">
        <v>12095.9069</v>
      </c>
      <c r="V7" s="20">
        <v>6038</v>
      </c>
      <c r="W7" s="20">
        <v>3698.7147799999998</v>
      </c>
      <c r="X7" s="20">
        <v>1891.70831</v>
      </c>
    </row>
    <row r="8" spans="1:24" s="7" customFormat="1" ht="20.100000000000001" customHeight="1">
      <c r="A8" s="31" t="s">
        <v>45</v>
      </c>
      <c r="B8" s="20">
        <f t="shared" si="0"/>
        <v>18314.545694950295</v>
      </c>
      <c r="C8" s="20">
        <f t="shared" si="0"/>
        <v>20606.938083733006</v>
      </c>
      <c r="D8" s="20">
        <f t="shared" si="0"/>
        <v>24025.987763393554</v>
      </c>
      <c r="E8" s="20">
        <f t="shared" si="0"/>
        <v>26002.740615195991</v>
      </c>
      <c r="F8" s="20">
        <f t="shared" si="0"/>
        <v>28989.163751757962</v>
      </c>
      <c r="G8" s="20">
        <f t="shared" si="0"/>
        <v>30737.580084862911</v>
      </c>
      <c r="H8" s="20">
        <v>14324.09</v>
      </c>
      <c r="I8" s="20">
        <v>4242.6099999999997</v>
      </c>
      <c r="J8" s="20">
        <v>4619.73164</v>
      </c>
      <c r="K8" s="20">
        <v>4822.1122400000004</v>
      </c>
      <c r="L8" s="20">
        <v>5242.63</v>
      </c>
      <c r="M8" s="20">
        <v>5912.9925000000003</v>
      </c>
      <c r="N8" s="20">
        <v>6739.3172199999999</v>
      </c>
      <c r="O8" s="20">
        <v>7386.43</v>
      </c>
      <c r="P8" s="20">
        <v>8290.7163199999995</v>
      </c>
      <c r="Q8" s="20">
        <v>8091.9110799999999</v>
      </c>
      <c r="R8" s="20">
        <v>8868.1335999999992</v>
      </c>
      <c r="S8" s="20">
        <v>15537.276169999999</v>
      </c>
      <c r="T8" s="20">
        <v>12981.94032</v>
      </c>
      <c r="U8" s="20">
        <v>13054.610060000001</v>
      </c>
      <c r="V8" s="20">
        <v>13143</v>
      </c>
      <c r="W8" s="20">
        <v>13066.81259</v>
      </c>
      <c r="X8" s="20">
        <v>14876.299950000001</v>
      </c>
    </row>
    <row r="9" spans="1:24" s="7" customFormat="1" ht="20.100000000000001" customHeight="1">
      <c r="A9" s="31" t="s">
        <v>70</v>
      </c>
      <c r="B9" s="20"/>
      <c r="C9" s="20"/>
      <c r="D9" s="20">
        <v>594</v>
      </c>
      <c r="E9" s="20">
        <v>621</v>
      </c>
      <c r="F9" s="20">
        <v>636</v>
      </c>
      <c r="G9" s="20">
        <v>665</v>
      </c>
      <c r="H9" s="20">
        <v>988</v>
      </c>
      <c r="I9" s="20">
        <v>1121</v>
      </c>
      <c r="J9" s="20">
        <v>1200</v>
      </c>
      <c r="K9" s="20">
        <v>1268</v>
      </c>
      <c r="L9" s="20">
        <v>1329.92398</v>
      </c>
      <c r="M9" s="20">
        <v>1425.2339300000001</v>
      </c>
      <c r="N9" s="20">
        <v>2742.45</v>
      </c>
      <c r="O9" s="20">
        <v>2813.7</v>
      </c>
      <c r="P9" s="20">
        <v>2674.6147400000004</v>
      </c>
      <c r="Q9" s="20">
        <v>2540.1202499999999</v>
      </c>
      <c r="R9" s="20">
        <v>1871.79045</v>
      </c>
      <c r="S9" s="20">
        <v>1681.3740500000001</v>
      </c>
      <c r="T9" s="20">
        <v>1732.48703</v>
      </c>
      <c r="U9" s="20">
        <v>1836.75207</v>
      </c>
      <c r="V9" s="20">
        <v>1912</v>
      </c>
      <c r="W9" s="20">
        <v>1975.2103</v>
      </c>
      <c r="X9" s="20">
        <v>2040.16869</v>
      </c>
    </row>
    <row r="10" spans="1:24" s="7" customFormat="1" ht="19.5" customHeight="1">
      <c r="A10" s="31" t="s">
        <v>71</v>
      </c>
      <c r="B10" s="20">
        <f t="shared" ref="B10:G15" si="1">+B27/166.386</f>
        <v>3378.6135852776074</v>
      </c>
      <c r="C10" s="20">
        <f t="shared" si="1"/>
        <v>2512.2426165662978</v>
      </c>
      <c r="D10" s="20">
        <f>1897-594</f>
        <v>1303</v>
      </c>
      <c r="E10" s="20">
        <f>1816-621</f>
        <v>1195</v>
      </c>
      <c r="F10" s="20">
        <f>1693-636</f>
        <v>1057</v>
      </c>
      <c r="G10" s="20">
        <f>1773-665</f>
        <v>1108</v>
      </c>
      <c r="H10" s="20">
        <f>2048+19-988</f>
        <v>1079</v>
      </c>
      <c r="I10" s="20">
        <f>2217+36-1121</f>
        <v>1132</v>
      </c>
      <c r="J10" s="20">
        <f>2329+37-1200</f>
        <v>1166</v>
      </c>
      <c r="K10" s="20">
        <f>2125+40-1268</f>
        <v>897</v>
      </c>
      <c r="L10" s="20">
        <v>1543.0907</v>
      </c>
      <c r="M10" s="20">
        <v>1623.98108</v>
      </c>
      <c r="N10" s="20">
        <v>1672.4</v>
      </c>
      <c r="O10" s="20">
        <v>1685.31</v>
      </c>
      <c r="P10" s="20">
        <v>1201.8454899999999</v>
      </c>
      <c r="Q10" s="20">
        <v>1115.9236800000001</v>
      </c>
      <c r="R10" s="20">
        <v>1602.2904900000001</v>
      </c>
      <c r="S10" s="20">
        <v>1438.2762299999999</v>
      </c>
      <c r="T10" s="20">
        <v>1983.1566800000001</v>
      </c>
      <c r="U10" s="20">
        <v>1446.4152300000001</v>
      </c>
      <c r="V10" s="20">
        <v>1535</v>
      </c>
      <c r="W10" s="20">
        <v>1401.89382</v>
      </c>
      <c r="X10" s="20">
        <v>2045.7568000000001</v>
      </c>
    </row>
    <row r="11" spans="1:24" s="7" customFormat="1" ht="20.100000000000001" customHeight="1">
      <c r="A11" s="6" t="s">
        <v>48</v>
      </c>
      <c r="B11" s="20">
        <f t="shared" si="1"/>
        <v>11919.92715733295</v>
      </c>
      <c r="C11" s="20">
        <f t="shared" si="1"/>
        <v>13556.98796773767</v>
      </c>
      <c r="D11" s="20">
        <f t="shared" si="1"/>
        <v>12581.611433654274</v>
      </c>
      <c r="E11" s="20">
        <f t="shared" si="1"/>
        <v>13916.898056326854</v>
      </c>
      <c r="F11" s="20">
        <f t="shared" si="1"/>
        <v>18327.954274999098</v>
      </c>
      <c r="G11" s="20">
        <f t="shared" si="1"/>
        <v>21011.599533614608</v>
      </c>
      <c r="H11" s="20">
        <v>23088.73</v>
      </c>
      <c r="I11" s="20">
        <v>26128.42</v>
      </c>
      <c r="J11" s="20">
        <v>26679.257850000002</v>
      </c>
      <c r="K11" s="20">
        <v>29619.5</v>
      </c>
      <c r="L11" s="20">
        <v>32668.05</v>
      </c>
      <c r="M11" s="20">
        <v>36009.848360000004</v>
      </c>
      <c r="N11" s="20">
        <v>39628.284619999999</v>
      </c>
      <c r="O11" s="20">
        <v>38643.519999999997</v>
      </c>
      <c r="P11" s="20">
        <v>43192.10441</v>
      </c>
      <c r="Q11" s="20">
        <v>16097.624680000001</v>
      </c>
      <c r="R11" s="20">
        <v>22862.206570000002</v>
      </c>
      <c r="S11" s="20">
        <v>20345.613010000001</v>
      </c>
      <c r="T11" s="20">
        <v>16842.18849</v>
      </c>
      <c r="U11" s="20">
        <v>17934.061669999999</v>
      </c>
      <c r="V11" s="20">
        <v>18354</v>
      </c>
      <c r="W11" s="20">
        <v>18578.18795</v>
      </c>
      <c r="X11" s="20">
        <v>19706.216260000001</v>
      </c>
    </row>
    <row r="12" spans="1:24" s="7" customFormat="1" ht="20.100000000000001" customHeight="1">
      <c r="A12" s="6" t="s">
        <v>49</v>
      </c>
      <c r="B12" s="20">
        <f t="shared" si="1"/>
        <v>6998.5155001021722</v>
      </c>
      <c r="C12" s="20">
        <f t="shared" si="1"/>
        <v>7338.8205738463575</v>
      </c>
      <c r="D12" s="20">
        <f t="shared" si="1"/>
        <v>7950.4525621146013</v>
      </c>
      <c r="E12" s="20">
        <f t="shared" si="1"/>
        <v>8291.9175892202475</v>
      </c>
      <c r="F12" s="20">
        <f t="shared" si="1"/>
        <v>8979.3912949406804</v>
      </c>
      <c r="G12" s="20">
        <f t="shared" si="1"/>
        <v>9458.5542052816945</v>
      </c>
      <c r="H12" s="20">
        <v>10217.27</v>
      </c>
      <c r="I12" s="20">
        <v>10840.43</v>
      </c>
      <c r="J12" s="20">
        <v>10508.745129999999</v>
      </c>
      <c r="K12" s="20">
        <v>11077.81885</v>
      </c>
      <c r="L12" s="20">
        <v>12769.1</v>
      </c>
      <c r="M12" s="20">
        <v>13746.163549999999</v>
      </c>
      <c r="N12" s="20">
        <v>14690.17786</v>
      </c>
      <c r="O12" s="20">
        <v>14847.73</v>
      </c>
      <c r="P12" s="20">
        <v>13146.712710000002</v>
      </c>
      <c r="Q12" s="20">
        <v>13544.26729</v>
      </c>
      <c r="R12" s="20">
        <v>14921.46084</v>
      </c>
      <c r="S12" s="20">
        <v>15762.304460000001</v>
      </c>
      <c r="T12" s="20">
        <v>15778.645280000001</v>
      </c>
      <c r="U12" s="20">
        <v>16080.021059999999</v>
      </c>
      <c r="V12" s="20">
        <v>16641</v>
      </c>
      <c r="W12" s="20">
        <v>16382.91532</v>
      </c>
      <c r="X12" s="20">
        <v>16582.875820000001</v>
      </c>
    </row>
    <row r="13" spans="1:24" s="7" customFormat="1" ht="20.100000000000001" customHeight="1">
      <c r="A13" s="6" t="s">
        <v>50</v>
      </c>
      <c r="B13" s="20">
        <f t="shared" si="1"/>
        <v>154.60435373168417</v>
      </c>
      <c r="C13" s="20">
        <f t="shared" si="1"/>
        <v>147.81892707319125</v>
      </c>
      <c r="D13" s="20">
        <f t="shared" si="1"/>
        <v>96.546584448210794</v>
      </c>
      <c r="E13" s="20">
        <f t="shared" si="1"/>
        <v>177.86953229238037</v>
      </c>
      <c r="F13" s="20">
        <f t="shared" si="1"/>
        <v>218.37173800680347</v>
      </c>
      <c r="G13" s="20">
        <f t="shared" si="1"/>
        <v>331.57837798853268</v>
      </c>
      <c r="H13" s="20">
        <v>412.22</v>
      </c>
      <c r="I13" s="20">
        <v>549.72</v>
      </c>
      <c r="J13" s="20">
        <v>245.60480999999999</v>
      </c>
      <c r="K13" s="20">
        <v>180.73616000000001</v>
      </c>
      <c r="L13" s="20">
        <v>420.58</v>
      </c>
      <c r="M13" s="20">
        <v>175.00474</v>
      </c>
      <c r="N13" s="20">
        <v>222.29589000000001</v>
      </c>
      <c r="O13" s="20">
        <v>224.65</v>
      </c>
      <c r="P13" s="20">
        <v>213.5635</v>
      </c>
      <c r="Q13" s="20">
        <v>173.71269000000001</v>
      </c>
      <c r="R13" s="20">
        <v>135.68467000000001</v>
      </c>
      <c r="S13" s="20">
        <v>91.519109999999998</v>
      </c>
      <c r="T13" s="20">
        <v>111.68487</v>
      </c>
      <c r="U13" s="20">
        <v>87.973439999999997</v>
      </c>
      <c r="V13" s="20">
        <v>117</v>
      </c>
      <c r="W13" s="20">
        <v>236.77399</v>
      </c>
      <c r="X13" s="20">
        <v>801.94944999999996</v>
      </c>
    </row>
    <row r="14" spans="1:24" s="7" customFormat="1" ht="20.100000000000001" customHeight="1">
      <c r="A14" s="6" t="s">
        <v>51</v>
      </c>
      <c r="B14" s="20">
        <f t="shared" si="1"/>
        <v>2967.7196398735473</v>
      </c>
      <c r="C14" s="20">
        <f t="shared" si="1"/>
        <v>2896.9564747034005</v>
      </c>
      <c r="D14" s="20">
        <f t="shared" si="1"/>
        <v>2818.9090428281224</v>
      </c>
      <c r="E14" s="20">
        <f t="shared" si="1"/>
        <v>2813.1393266260384</v>
      </c>
      <c r="F14" s="20">
        <f t="shared" si="1"/>
        <v>2257.6839397545468</v>
      </c>
      <c r="G14" s="20">
        <f t="shared" si="1"/>
        <v>2046.993136441768</v>
      </c>
      <c r="H14" s="20">
        <v>2048.9899999999998</v>
      </c>
      <c r="I14" s="20">
        <v>2195.31</v>
      </c>
      <c r="J14" s="20">
        <v>2294.60412</v>
      </c>
      <c r="K14" s="20">
        <v>2585.1267499999999</v>
      </c>
      <c r="L14" s="20">
        <v>2625.45</v>
      </c>
      <c r="M14" s="20">
        <v>2997.38508</v>
      </c>
      <c r="N14" s="20">
        <v>3136.36</v>
      </c>
      <c r="O14" s="20">
        <v>3095.96</v>
      </c>
      <c r="P14" s="20">
        <v>2967.0372900000002</v>
      </c>
      <c r="Q14" s="20">
        <v>2970.47712</v>
      </c>
      <c r="R14" s="20">
        <v>2596.2798199999997</v>
      </c>
      <c r="S14" s="20">
        <v>2319.4408900000003</v>
      </c>
      <c r="T14" s="20">
        <v>15020.92664</v>
      </c>
      <c r="U14" s="20">
        <v>15584.231229999999</v>
      </c>
      <c r="V14" s="20">
        <v>16300</v>
      </c>
      <c r="W14" s="20">
        <v>16548.27694</v>
      </c>
      <c r="X14" s="20">
        <v>17446.43332</v>
      </c>
    </row>
    <row r="15" spans="1:24" s="7" customFormat="1" ht="20.100000000000001" customHeight="1">
      <c r="A15" s="6" t="s">
        <v>52</v>
      </c>
      <c r="B15" s="20">
        <f t="shared" si="1"/>
        <v>5461.3969925354295</v>
      </c>
      <c r="C15" s="20">
        <f t="shared" si="1"/>
        <v>5340.9842174221394</v>
      </c>
      <c r="D15" s="20">
        <f t="shared" si="1"/>
        <v>6017.4714218744366</v>
      </c>
      <c r="E15" s="20">
        <f t="shared" si="1"/>
        <v>6499.3448968062221</v>
      </c>
      <c r="F15" s="20">
        <f t="shared" si="1"/>
        <v>7121.2241414542086</v>
      </c>
      <c r="G15" s="20">
        <f t="shared" si="1"/>
        <v>7712.0971716370368</v>
      </c>
      <c r="H15" s="20">
        <v>8401.7999999999993</v>
      </c>
      <c r="I15" s="20">
        <v>8849.68</v>
      </c>
      <c r="J15" s="20">
        <v>9621.9915099999998</v>
      </c>
      <c r="K15" s="20">
        <v>10434.57</v>
      </c>
      <c r="L15" s="20">
        <v>11300.03</v>
      </c>
      <c r="M15" s="20">
        <v>12052.76619</v>
      </c>
      <c r="N15" s="20">
        <v>12803.10598</v>
      </c>
      <c r="O15" s="20">
        <v>12742.06</v>
      </c>
      <c r="P15" s="20">
        <v>12744.178250000001</v>
      </c>
      <c r="Q15" s="20">
        <v>12274.680700000001</v>
      </c>
      <c r="R15" s="20">
        <v>12566.76296</v>
      </c>
      <c r="S15" s="20">
        <v>12540.11413</v>
      </c>
      <c r="T15" s="20">
        <v>13872.41094</v>
      </c>
      <c r="U15" s="20">
        <v>13663.78947</v>
      </c>
      <c r="V15" s="20">
        <v>14772</v>
      </c>
      <c r="W15" s="20">
        <v>14001.8501</v>
      </c>
      <c r="X15" s="20">
        <v>14080.1952</v>
      </c>
    </row>
    <row r="16" spans="1:24" s="15" customFormat="1" ht="23.1" customHeight="1">
      <c r="A16" s="32" t="s">
        <v>53</v>
      </c>
      <c r="B16" s="33">
        <f t="shared" ref="B16:S16" si="2">SUM(B7:B15)</f>
        <v>55575.487120310601</v>
      </c>
      <c r="C16" s="33">
        <f t="shared" si="2"/>
        <v>56257.221160434179</v>
      </c>
      <c r="D16" s="33">
        <f t="shared" si="2"/>
        <v>58684.872777757737</v>
      </c>
      <c r="E16" s="33">
        <f>SUM(E7:E15)+1</f>
        <v>62573.367723245952</v>
      </c>
      <c r="F16" s="33">
        <f>SUM(F7:F15)-1</f>
        <v>70100.718281586189</v>
      </c>
      <c r="G16" s="33">
        <f t="shared" si="2"/>
        <v>75336.87556645392</v>
      </c>
      <c r="H16" s="33">
        <f>SUM(H7:H15)+1</f>
        <v>62890.19</v>
      </c>
      <c r="I16" s="33">
        <f t="shared" si="2"/>
        <v>57500.039999999994</v>
      </c>
      <c r="J16" s="33">
        <f t="shared" si="2"/>
        <v>58858.942609999991</v>
      </c>
      <c r="K16" s="33">
        <f t="shared" si="2"/>
        <v>63564.504000000001</v>
      </c>
      <c r="L16" s="33">
        <f t="shared" si="2"/>
        <v>70968.354680000004</v>
      </c>
      <c r="M16" s="33">
        <f t="shared" si="2"/>
        <v>77338.416819999999</v>
      </c>
      <c r="N16" s="33">
        <f t="shared" si="2"/>
        <v>83571.951570000005</v>
      </c>
      <c r="O16" s="33">
        <f t="shared" si="2"/>
        <v>85754.409999999989</v>
      </c>
      <c r="P16" s="33">
        <f t="shared" si="2"/>
        <v>103136.76788</v>
      </c>
      <c r="Q16" s="33">
        <f t="shared" si="2"/>
        <v>74618.239860000001</v>
      </c>
      <c r="R16" s="33">
        <f t="shared" si="2"/>
        <v>80496.297710000013</v>
      </c>
      <c r="S16" s="33">
        <f t="shared" si="2"/>
        <v>81750.524249999988</v>
      </c>
      <c r="T16" s="33">
        <f t="shared" ref="T16:U16" si="3">SUM(T7:T15)</f>
        <v>94613.941690000007</v>
      </c>
      <c r="U16" s="33">
        <f t="shared" si="3"/>
        <v>91783.761129999999</v>
      </c>
      <c r="V16" s="33">
        <f>SUM(V7:V15)</f>
        <v>88812</v>
      </c>
      <c r="W16" s="33">
        <f>SUM(W7:W15)</f>
        <v>85890.63579</v>
      </c>
      <c r="X16" s="33">
        <f>SUM(X7:X15)</f>
        <v>89471.603799999997</v>
      </c>
    </row>
    <row r="17" spans="1:22" s="15" customFormat="1" ht="23.1" customHeight="1">
      <c r="A17" s="74" t="s">
        <v>79</v>
      </c>
      <c r="B17" s="74"/>
      <c r="C17" s="74"/>
      <c r="D17" s="74"/>
      <c r="E17" s="74"/>
      <c r="F17" s="74"/>
      <c r="G17" s="74"/>
      <c r="H17" s="74"/>
      <c r="I17" s="74"/>
      <c r="J17" s="74"/>
      <c r="K17" s="74"/>
      <c r="L17" s="74"/>
      <c r="M17" s="74"/>
      <c r="N17" s="74"/>
      <c r="O17" s="74"/>
      <c r="P17" s="74"/>
      <c r="Q17" s="74"/>
      <c r="R17" s="74"/>
      <c r="S17" s="74"/>
      <c r="T17" s="74"/>
      <c r="U17" s="45"/>
      <c r="V17" s="45"/>
    </row>
    <row r="18" spans="1:22" s="15" customFormat="1" ht="23.1" customHeight="1">
      <c r="A18" s="54"/>
      <c r="B18" s="54"/>
      <c r="C18" s="54"/>
      <c r="D18" s="54"/>
      <c r="E18" s="54"/>
      <c r="F18" s="54"/>
      <c r="G18" s="54"/>
      <c r="H18" s="54"/>
      <c r="I18" s="54"/>
      <c r="J18" s="54"/>
      <c r="K18" s="54"/>
      <c r="L18" s="54"/>
      <c r="M18" s="54"/>
      <c r="N18" s="54"/>
      <c r="O18" s="54"/>
      <c r="P18" s="54"/>
      <c r="Q18" s="54"/>
      <c r="R18" s="54"/>
      <c r="S18" s="54"/>
      <c r="T18" s="54"/>
      <c r="U18" s="45"/>
      <c r="V18" s="45"/>
    </row>
    <row r="19" spans="1:22" ht="14.25">
      <c r="A19" s="18" t="s">
        <v>25</v>
      </c>
      <c r="B19" s="19"/>
      <c r="R19" s="43"/>
      <c r="S19" s="44"/>
      <c r="T19" s="44"/>
      <c r="U19" s="45"/>
      <c r="V19" s="45"/>
    </row>
    <row r="20" spans="1:22">
      <c r="A20" s="29" t="s">
        <v>32</v>
      </c>
      <c r="R20" s="43"/>
      <c r="S20" s="44"/>
      <c r="T20" s="44"/>
      <c r="U20" s="45"/>
      <c r="V20" s="45"/>
    </row>
    <row r="21" spans="1:22">
      <c r="A21" s="16"/>
      <c r="B21" s="17"/>
      <c r="C21" s="17"/>
      <c r="D21" s="17"/>
      <c r="E21" s="17"/>
      <c r="F21" s="17"/>
      <c r="G21" s="17"/>
      <c r="H21" s="17"/>
      <c r="I21" s="17"/>
      <c r="J21" s="17"/>
      <c r="K21" s="17"/>
      <c r="L21" s="17"/>
      <c r="M21" s="17"/>
      <c r="N21" s="17"/>
      <c r="O21" s="17"/>
      <c r="P21" s="17"/>
      <c r="Q21" s="17"/>
      <c r="R21" s="43"/>
      <c r="S21" s="44"/>
      <c r="T21" s="44"/>
      <c r="U21" s="45"/>
      <c r="V21" s="45"/>
    </row>
    <row r="22" spans="1:22" ht="15" hidden="1">
      <c r="A22" s="34" t="s">
        <v>54</v>
      </c>
      <c r="B22" s="3"/>
      <c r="C22" s="3"/>
      <c r="D22" s="3"/>
      <c r="E22" s="3"/>
      <c r="F22" s="3"/>
      <c r="G22" s="3"/>
      <c r="H22" s="3"/>
      <c r="I22" s="3"/>
      <c r="J22" s="3"/>
      <c r="K22" s="3"/>
      <c r="L22" s="3"/>
      <c r="M22" s="3"/>
      <c r="N22" s="3"/>
      <c r="O22" s="3"/>
      <c r="P22" s="3"/>
      <c r="Q22" s="3"/>
      <c r="R22" s="43"/>
      <c r="S22" s="44"/>
      <c r="T22" s="44"/>
      <c r="U22" s="45"/>
      <c r="V22" s="45"/>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c r="R23" s="43"/>
      <c r="S23" s="44"/>
      <c r="T23" s="44"/>
      <c r="U23" s="45"/>
      <c r="V23" s="45"/>
    </row>
    <row r="24" spans="1:22" s="7" customFormat="1" ht="20.100000000000001" hidden="1" customHeight="1">
      <c r="A24" s="31" t="s">
        <v>44</v>
      </c>
      <c r="B24" s="20">
        <f>895341+166229</f>
        <v>1061570</v>
      </c>
      <c r="C24" s="20">
        <f>488710+152953</f>
        <v>641663</v>
      </c>
      <c r="D24" s="20">
        <f>424756+123801</f>
        <v>548557</v>
      </c>
      <c r="E24" s="20">
        <v>508219</v>
      </c>
      <c r="F24" s="20">
        <v>418449</v>
      </c>
      <c r="G24" s="20">
        <v>376943</v>
      </c>
      <c r="H24" s="20"/>
      <c r="I24" s="20"/>
      <c r="J24" s="20"/>
      <c r="K24" s="20"/>
      <c r="L24" s="20"/>
      <c r="M24" s="20"/>
      <c r="N24" s="20"/>
      <c r="O24" s="20"/>
      <c r="P24" s="20"/>
      <c r="Q24" s="20"/>
      <c r="R24" s="35"/>
      <c r="S24" s="44"/>
      <c r="T24" s="44"/>
      <c r="U24" s="45"/>
      <c r="V24" s="45"/>
    </row>
    <row r="25" spans="1:22" s="7" customFormat="1" ht="20.100000000000001" hidden="1" customHeight="1">
      <c r="A25" s="31" t="s">
        <v>45</v>
      </c>
      <c r="B25" s="20">
        <v>3047284</v>
      </c>
      <c r="C25" s="20">
        <v>3428706</v>
      </c>
      <c r="D25" s="20">
        <v>3997588</v>
      </c>
      <c r="E25" s="20">
        <v>4326492</v>
      </c>
      <c r="F25" s="20">
        <v>4823391</v>
      </c>
      <c r="G25" s="20">
        <v>5114303</v>
      </c>
      <c r="H25" s="20"/>
      <c r="I25" s="20"/>
      <c r="J25" s="20"/>
      <c r="K25" s="20"/>
      <c r="L25" s="20"/>
      <c r="M25" s="20"/>
      <c r="N25" s="20"/>
      <c r="O25" s="20"/>
      <c r="P25" s="20"/>
      <c r="Q25" s="20"/>
      <c r="R25" s="43"/>
      <c r="S25" s="44"/>
      <c r="T25" s="44"/>
      <c r="U25" s="45"/>
      <c r="V25" s="45"/>
    </row>
    <row r="26" spans="1:22" s="7" customFormat="1" ht="20.100000000000001" hidden="1" customHeight="1">
      <c r="A26" s="31" t="s">
        <v>46</v>
      </c>
      <c r="B26" s="20"/>
      <c r="C26" s="20"/>
      <c r="D26" s="20"/>
      <c r="E26" s="20"/>
      <c r="F26" s="20"/>
      <c r="G26" s="20"/>
      <c r="H26" s="20"/>
      <c r="I26" s="20"/>
      <c r="J26" s="20"/>
      <c r="K26" s="20"/>
      <c r="L26" s="20"/>
      <c r="M26" s="20"/>
      <c r="N26" s="20"/>
      <c r="O26" s="20"/>
      <c r="P26" s="20"/>
      <c r="Q26" s="20"/>
      <c r="R26" s="43"/>
      <c r="S26" s="44"/>
      <c r="T26" s="44"/>
      <c r="U26" s="45"/>
      <c r="V26" s="45"/>
    </row>
    <row r="27" spans="1:22" s="7" customFormat="1" ht="20.100000000000001" hidden="1" customHeight="1">
      <c r="A27" s="31" t="s">
        <v>47</v>
      </c>
      <c r="B27" s="20">
        <v>562154</v>
      </c>
      <c r="C27" s="20">
        <v>418002</v>
      </c>
      <c r="D27" s="20">
        <v>315671</v>
      </c>
      <c r="E27" s="20">
        <v>302209</v>
      </c>
      <c r="F27" s="20">
        <v>281618</v>
      </c>
      <c r="G27" s="20">
        <v>295023</v>
      </c>
      <c r="H27" s="20"/>
      <c r="I27" s="20"/>
      <c r="J27" s="20"/>
      <c r="K27" s="20"/>
      <c r="L27" s="20"/>
      <c r="M27" s="20"/>
      <c r="N27" s="20"/>
      <c r="O27" s="20"/>
      <c r="P27" s="20"/>
      <c r="Q27" s="20"/>
      <c r="R27" s="43"/>
      <c r="S27" s="47"/>
      <c r="T27" s="47"/>
      <c r="U27" s="48"/>
      <c r="V27" s="48"/>
    </row>
    <row r="28" spans="1:22" s="7" customFormat="1" ht="20.100000000000001" hidden="1" customHeight="1">
      <c r="A28" s="6" t="s">
        <v>48</v>
      </c>
      <c r="B28" s="20">
        <v>1983309</v>
      </c>
      <c r="C28" s="20">
        <v>2255693</v>
      </c>
      <c r="D28" s="20">
        <v>2093404</v>
      </c>
      <c r="E28" s="20">
        <v>2315577</v>
      </c>
      <c r="F28" s="20">
        <v>3049515</v>
      </c>
      <c r="G28" s="20">
        <v>3496036</v>
      </c>
      <c r="H28" s="20"/>
      <c r="I28" s="20"/>
      <c r="J28" s="20"/>
      <c r="K28" s="20"/>
      <c r="L28" s="20"/>
      <c r="M28" s="20"/>
      <c r="N28" s="20"/>
      <c r="O28" s="20"/>
      <c r="P28" s="20"/>
      <c r="Q28" s="20"/>
      <c r="R28" s="49"/>
      <c r="S28" s="50"/>
      <c r="T28" s="50"/>
      <c r="U28" s="51"/>
      <c r="V28" s="51"/>
    </row>
    <row r="29" spans="1:22" s="7" customFormat="1" ht="20.100000000000001" hidden="1" customHeight="1">
      <c r="A29" s="6" t="s">
        <v>49</v>
      </c>
      <c r="B29" s="20">
        <v>1164455</v>
      </c>
      <c r="C29" s="20">
        <v>1221077</v>
      </c>
      <c r="D29" s="20">
        <v>1322844</v>
      </c>
      <c r="E29" s="20">
        <v>1379659</v>
      </c>
      <c r="F29" s="20">
        <v>1494045</v>
      </c>
      <c r="G29" s="20">
        <v>1573771</v>
      </c>
      <c r="H29" s="20"/>
      <c r="I29" s="20"/>
      <c r="J29" s="20"/>
      <c r="K29" s="20"/>
      <c r="L29" s="20"/>
      <c r="M29" s="20"/>
      <c r="N29" s="20"/>
      <c r="O29" s="20"/>
      <c r="P29" s="20"/>
      <c r="Q29" s="20"/>
      <c r="R29" s="49"/>
      <c r="S29" s="50"/>
      <c r="T29" s="50"/>
      <c r="U29" s="51"/>
      <c r="V29" s="51"/>
    </row>
    <row r="30" spans="1:22" s="7" customFormat="1" ht="20.100000000000001" hidden="1" customHeight="1">
      <c r="A30" s="6" t="s">
        <v>50</v>
      </c>
      <c r="B30" s="20">
        <v>25724</v>
      </c>
      <c r="C30" s="20">
        <v>24595</v>
      </c>
      <c r="D30" s="20">
        <v>16064</v>
      </c>
      <c r="E30" s="20">
        <v>29595</v>
      </c>
      <c r="F30" s="20">
        <v>36334</v>
      </c>
      <c r="G30" s="20">
        <v>55170</v>
      </c>
      <c r="H30" s="20"/>
      <c r="I30" s="20"/>
      <c r="J30" s="20"/>
      <c r="K30" s="20"/>
      <c r="L30" s="20"/>
      <c r="M30" s="20"/>
      <c r="N30" s="20"/>
      <c r="O30" s="20"/>
      <c r="P30" s="20"/>
      <c r="Q30" s="20"/>
      <c r="R30" s="49"/>
      <c r="S30" s="50"/>
      <c r="T30" s="50"/>
      <c r="U30" s="51"/>
      <c r="V30" s="51"/>
    </row>
    <row r="31" spans="1:22" s="7" customFormat="1" ht="20.100000000000001" hidden="1" customHeight="1">
      <c r="A31" s="6" t="s">
        <v>51</v>
      </c>
      <c r="B31" s="20">
        <v>493787</v>
      </c>
      <c r="C31" s="20">
        <v>482013</v>
      </c>
      <c r="D31" s="20">
        <v>469027</v>
      </c>
      <c r="E31" s="20">
        <v>468067</v>
      </c>
      <c r="F31" s="20">
        <v>375647</v>
      </c>
      <c r="G31" s="20">
        <v>340591</v>
      </c>
      <c r="H31" s="20"/>
      <c r="I31" s="20"/>
      <c r="J31" s="20"/>
      <c r="K31" s="20"/>
      <c r="L31" s="20"/>
      <c r="M31" s="20"/>
      <c r="N31" s="20"/>
      <c r="O31" s="20"/>
      <c r="P31" s="20"/>
      <c r="Q31" s="20"/>
      <c r="R31" s="49"/>
      <c r="S31" s="50"/>
      <c r="T31" s="50"/>
      <c r="U31" s="51"/>
      <c r="V31" s="51"/>
    </row>
    <row r="32" spans="1:22" s="7" customFormat="1" ht="20.100000000000001" hidden="1" customHeight="1">
      <c r="A32" s="6" t="s">
        <v>52</v>
      </c>
      <c r="B32" s="20">
        <v>908700</v>
      </c>
      <c r="C32" s="20">
        <v>888665</v>
      </c>
      <c r="D32" s="20">
        <v>1001223</v>
      </c>
      <c r="E32" s="20">
        <v>1081400</v>
      </c>
      <c r="F32" s="20">
        <v>1184872</v>
      </c>
      <c r="G32" s="20">
        <v>1283185</v>
      </c>
      <c r="H32" s="20"/>
      <c r="I32" s="20"/>
      <c r="J32" s="20"/>
      <c r="K32" s="20"/>
      <c r="L32" s="20"/>
      <c r="M32" s="20"/>
      <c r="N32" s="20"/>
      <c r="O32" s="20"/>
      <c r="P32" s="20"/>
      <c r="Q32" s="20"/>
      <c r="R32" s="46"/>
      <c r="S32" s="46"/>
      <c r="T32" s="46"/>
      <c r="U32" s="46"/>
      <c r="V32" s="46"/>
    </row>
    <row r="33" spans="1:22" s="15" customFormat="1" ht="23.1" hidden="1" customHeight="1">
      <c r="A33" s="32" t="s">
        <v>53</v>
      </c>
      <c r="B33" s="33">
        <f t="shared" ref="B33:G33" si="4">SUM(B24:B32)</f>
        <v>9246983</v>
      </c>
      <c r="C33" s="33">
        <f t="shared" si="4"/>
        <v>9360414</v>
      </c>
      <c r="D33" s="33">
        <f t="shared" si="4"/>
        <v>9764378</v>
      </c>
      <c r="E33" s="33">
        <f t="shared" si="4"/>
        <v>10411218</v>
      </c>
      <c r="F33" s="33">
        <f t="shared" si="4"/>
        <v>11663871</v>
      </c>
      <c r="G33" s="33">
        <f t="shared" si="4"/>
        <v>12535022</v>
      </c>
      <c r="H33" s="24"/>
      <c r="I33" s="24"/>
      <c r="J33" s="24"/>
      <c r="K33" s="24"/>
      <c r="L33" s="24"/>
      <c r="M33" s="24"/>
      <c r="N33" s="24"/>
      <c r="O33" s="24"/>
      <c r="P33" s="24"/>
      <c r="Q33" s="24"/>
      <c r="R33" s="52"/>
      <c r="S33" s="52"/>
      <c r="T33" s="52"/>
      <c r="U33" s="52"/>
      <c r="V33" s="52"/>
    </row>
    <row r="34" spans="1:22" s="15" customFormat="1" ht="23.1" hidden="1" customHeight="1">
      <c r="A34" s="6" t="s">
        <v>68</v>
      </c>
      <c r="B34" s="38"/>
      <c r="C34" s="38"/>
      <c r="D34" s="38"/>
      <c r="E34" s="38"/>
      <c r="F34" s="38"/>
      <c r="G34" s="38"/>
      <c r="H34" s="24"/>
      <c r="I34" s="24"/>
      <c r="J34" s="24"/>
      <c r="K34" s="24"/>
      <c r="L34" s="24"/>
      <c r="M34" s="24"/>
      <c r="N34" s="24"/>
      <c r="O34" s="24"/>
      <c r="P34" s="24"/>
      <c r="Q34" s="24"/>
      <c r="R34" s="52"/>
      <c r="S34" s="52"/>
      <c r="T34" s="52"/>
      <c r="U34" s="52"/>
      <c r="V34" s="52"/>
    </row>
    <row r="35" spans="1:22">
      <c r="A35" s="16"/>
      <c r="B35" s="17"/>
      <c r="C35" s="17"/>
      <c r="D35" s="17"/>
      <c r="E35" s="17"/>
      <c r="F35" s="17"/>
      <c r="G35" s="17"/>
      <c r="H35" s="17"/>
      <c r="I35" s="17"/>
      <c r="J35" s="17"/>
      <c r="K35" s="17"/>
      <c r="L35" s="17"/>
      <c r="M35" s="17"/>
      <c r="N35" s="17"/>
      <c r="O35" s="17"/>
      <c r="P35" s="17"/>
      <c r="Q35" s="17"/>
      <c r="R35" s="3"/>
      <c r="S35" s="3"/>
      <c r="T35" s="3"/>
      <c r="U35" s="3"/>
      <c r="V35" s="3"/>
    </row>
    <row r="36" spans="1:22">
      <c r="R36" s="3"/>
      <c r="S36" s="3"/>
      <c r="T36" s="3"/>
      <c r="U36" s="3"/>
      <c r="V36" s="3"/>
    </row>
    <row r="37" spans="1:22">
      <c r="R37" s="3"/>
      <c r="S37" s="3"/>
      <c r="T37" s="3"/>
      <c r="U37" s="3"/>
      <c r="V37" s="3"/>
    </row>
    <row r="38" spans="1:22">
      <c r="R38" s="3"/>
      <c r="S38" s="3"/>
      <c r="T38" s="3"/>
      <c r="U38" s="3"/>
      <c r="V38" s="3"/>
    </row>
    <row r="39" spans="1:22">
      <c r="R39" s="3"/>
      <c r="S39" s="3"/>
      <c r="T39" s="3"/>
      <c r="U39" s="3"/>
      <c r="V39"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4"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X34"/>
  <sheetViews>
    <sheetView showGridLines="0" zoomScaleNormal="100" workbookViewId="0">
      <pane xSplit="7" ySplit="6" topLeftCell="O12" activePane="bottomRight" state="frozen"/>
      <selection activeCell="Y5" sqref="Y5"/>
      <selection pane="topRight" activeCell="Y5" sqref="Y5"/>
      <selection pane="bottomLeft" activeCell="Y5" sqref="Y5"/>
      <selection pane="bottomRight" sqref="A1:X20"/>
    </sheetView>
  </sheetViews>
  <sheetFormatPr baseColWidth="10" defaultColWidth="11.42578125" defaultRowHeight="12.75"/>
  <cols>
    <col min="1" max="1" width="36.5703125" style="3" customWidth="1"/>
    <col min="2" max="2" width="8.85546875" style="2" hidden="1" customWidth="1"/>
    <col min="3" max="14" width="9.7109375" style="2" hidden="1" customWidth="1"/>
    <col min="15" max="24" width="9.7109375" style="2" customWidth="1"/>
    <col min="25" max="16384" width="11.42578125" style="2"/>
  </cols>
  <sheetData>
    <row r="1" spans="1:24" ht="24.95" customHeight="1">
      <c r="A1" s="65" t="s">
        <v>85</v>
      </c>
    </row>
    <row r="2" spans="1:24" ht="24.95" customHeight="1">
      <c r="A2" s="65" t="s">
        <v>86</v>
      </c>
    </row>
    <row r="3" spans="1:24" ht="24.95" customHeight="1">
      <c r="A3" s="2"/>
    </row>
    <row r="4" spans="1:24" ht="20.100000000000001" customHeight="1">
      <c r="A4" s="25" t="s">
        <v>55</v>
      </c>
      <c r="B4" s="25"/>
      <c r="C4" s="25"/>
      <c r="D4" s="25"/>
      <c r="E4" s="25"/>
      <c r="F4" s="25"/>
      <c r="G4" s="25"/>
      <c r="H4" s="25"/>
      <c r="I4" s="25"/>
      <c r="J4" s="25"/>
      <c r="K4" s="25"/>
      <c r="L4" s="25"/>
      <c r="M4" s="25"/>
      <c r="N4" s="25"/>
      <c r="O4" s="25"/>
      <c r="P4" s="25"/>
      <c r="Q4" s="25"/>
      <c r="R4" s="25"/>
      <c r="S4" s="25"/>
      <c r="T4" s="25"/>
      <c r="U4" s="25"/>
      <c r="V4" s="25"/>
      <c r="W4" s="25"/>
      <c r="X4" s="25"/>
    </row>
    <row r="5" spans="1:24" ht="15.75" thickBot="1">
      <c r="A5" s="26" t="s">
        <v>0</v>
      </c>
      <c r="B5" s="26"/>
      <c r="C5" s="26"/>
      <c r="D5" s="26"/>
      <c r="E5" s="26"/>
      <c r="F5" s="26"/>
      <c r="G5" s="26"/>
      <c r="H5" s="26"/>
      <c r="I5" s="26"/>
      <c r="J5" s="26"/>
      <c r="K5" s="26"/>
      <c r="L5" s="26"/>
      <c r="M5" s="26"/>
      <c r="N5" s="26"/>
      <c r="O5" s="26"/>
      <c r="P5" s="26"/>
      <c r="Q5" s="26"/>
      <c r="R5" s="26"/>
      <c r="S5" s="26"/>
      <c r="T5" s="26"/>
      <c r="U5" s="26"/>
      <c r="V5" s="26"/>
      <c r="W5" s="26"/>
      <c r="X5" s="26"/>
    </row>
    <row r="6" spans="1:24" s="61" customFormat="1" ht="23.25" customHeight="1" thickBot="1">
      <c r="A6" s="27" t="s">
        <v>34</v>
      </c>
      <c r="B6" s="28" t="s">
        <v>1</v>
      </c>
      <c r="C6" s="28" t="s">
        <v>10</v>
      </c>
      <c r="D6" s="28" t="s">
        <v>2</v>
      </c>
      <c r="E6" s="28" t="s">
        <v>3</v>
      </c>
      <c r="F6" s="28" t="s">
        <v>4</v>
      </c>
      <c r="G6" s="28" t="s">
        <v>5</v>
      </c>
      <c r="H6" s="28" t="s">
        <v>8</v>
      </c>
      <c r="I6" s="28" t="s">
        <v>6</v>
      </c>
      <c r="J6" s="28" t="s">
        <v>7</v>
      </c>
      <c r="K6" s="28" t="s">
        <v>67</v>
      </c>
      <c r="L6" s="37">
        <v>2006</v>
      </c>
      <c r="M6" s="28">
        <v>2007</v>
      </c>
      <c r="N6" s="28">
        <v>2008</v>
      </c>
      <c r="O6" s="28">
        <v>2009</v>
      </c>
      <c r="P6" s="28">
        <v>2010</v>
      </c>
      <c r="Q6" s="28">
        <v>2011</v>
      </c>
      <c r="R6" s="37">
        <v>2012</v>
      </c>
      <c r="S6" s="53" t="s">
        <v>76</v>
      </c>
      <c r="T6" s="53">
        <v>2014</v>
      </c>
      <c r="U6" s="53">
        <v>2015</v>
      </c>
      <c r="V6" s="53">
        <v>2016</v>
      </c>
      <c r="W6" s="53">
        <v>2017</v>
      </c>
      <c r="X6" s="53">
        <v>2018</v>
      </c>
    </row>
    <row r="7" spans="1:24" s="7" customFormat="1" ht="20.100000000000001" customHeight="1">
      <c r="A7" s="31" t="s">
        <v>56</v>
      </c>
      <c r="B7" s="20">
        <f t="shared" ref="B7:G8" si="0">+B24/166.386</f>
        <v>1177.1362975250322</v>
      </c>
      <c r="C7" s="20">
        <f t="shared" si="0"/>
        <v>651.66540454124743</v>
      </c>
      <c r="D7" s="20">
        <f t="shared" si="0"/>
        <v>845.425696873535</v>
      </c>
      <c r="E7" s="20">
        <f t="shared" si="0"/>
        <v>919.47639825466092</v>
      </c>
      <c r="F7" s="20">
        <f t="shared" si="0"/>
        <v>1039.2941713846117</v>
      </c>
      <c r="G7" s="20">
        <f t="shared" si="0"/>
        <v>1074.7178248169919</v>
      </c>
      <c r="H7" s="20">
        <v>1101.76</v>
      </c>
      <c r="I7" s="20">
        <v>1214.81</v>
      </c>
      <c r="J7" s="20">
        <v>1242.0701899999999</v>
      </c>
      <c r="K7" s="20">
        <v>1229.2560000000001</v>
      </c>
      <c r="L7" s="20">
        <v>1381.65</v>
      </c>
      <c r="M7" s="20">
        <v>1533.7012999999999</v>
      </c>
      <c r="N7" s="20">
        <v>1046.27</v>
      </c>
      <c r="O7" s="20">
        <v>1288.8399999999999</v>
      </c>
      <c r="P7" s="20">
        <v>1407.7941799999999</v>
      </c>
      <c r="Q7" s="20">
        <v>1134.3345099999999</v>
      </c>
      <c r="R7" s="20">
        <v>695.03174999999999</v>
      </c>
      <c r="S7" s="20">
        <v>512.88684999999998</v>
      </c>
      <c r="T7" s="20">
        <v>507.16829000000001</v>
      </c>
      <c r="U7" s="20">
        <v>621.61041</v>
      </c>
      <c r="V7" s="20">
        <v>473.37709000000001</v>
      </c>
      <c r="W7" s="20">
        <v>401.43828000000002</v>
      </c>
      <c r="X7" s="20">
        <v>460.02352999999999</v>
      </c>
    </row>
    <row r="8" spans="1:24" s="7" customFormat="1" ht="20.100000000000001" customHeight="1">
      <c r="A8" s="31" t="s">
        <v>57</v>
      </c>
      <c r="B8" s="20">
        <f t="shared" si="0"/>
        <v>242.42424242424244</v>
      </c>
      <c r="C8" s="20">
        <f t="shared" si="0"/>
        <v>205.34179558376306</v>
      </c>
      <c r="D8" s="20">
        <f t="shared" si="0"/>
        <v>247.04602550695373</v>
      </c>
      <c r="E8" s="20">
        <f t="shared" si="0"/>
        <v>393.04388590386213</v>
      </c>
      <c r="F8" s="20">
        <f t="shared" si="0"/>
        <v>460.19496832666209</v>
      </c>
      <c r="G8" s="20">
        <f t="shared" si="0"/>
        <v>485.21510223215898</v>
      </c>
      <c r="H8" s="20">
        <v>504.13</v>
      </c>
      <c r="I8" s="20">
        <v>51.71</v>
      </c>
      <c r="J8" s="20">
        <v>61.854500000000002</v>
      </c>
      <c r="K8" s="20">
        <v>54.7</v>
      </c>
      <c r="L8" s="20">
        <v>80.5</v>
      </c>
      <c r="M8" s="20">
        <v>120.58279</v>
      </c>
      <c r="N8" s="20">
        <v>119.09068000000001</v>
      </c>
      <c r="O8" s="20">
        <v>65.83</v>
      </c>
      <c r="P8" s="20">
        <v>46.168469999999999</v>
      </c>
      <c r="Q8" s="20">
        <v>42.486669999999997</v>
      </c>
      <c r="R8" s="20">
        <v>23.521180000000001</v>
      </c>
      <c r="S8" s="20">
        <v>20.01643</v>
      </c>
      <c r="T8" s="20">
        <v>18.536180000000002</v>
      </c>
      <c r="U8" s="20">
        <v>18.536180000000002</v>
      </c>
      <c r="V8" s="20">
        <v>17.38618</v>
      </c>
      <c r="W8" s="20">
        <v>17.826180000000001</v>
      </c>
      <c r="X8" s="20">
        <v>17.51118</v>
      </c>
    </row>
    <row r="9" spans="1:24" s="7" customFormat="1" ht="20.100000000000001" customHeight="1">
      <c r="A9" s="31" t="s">
        <v>72</v>
      </c>
      <c r="B9" s="20"/>
      <c r="C9" s="20"/>
      <c r="D9" s="20">
        <v>129</v>
      </c>
      <c r="E9" s="20">
        <v>121</v>
      </c>
      <c r="F9" s="20">
        <v>157</v>
      </c>
      <c r="G9" s="20">
        <v>174</v>
      </c>
      <c r="H9" s="20">
        <v>205</v>
      </c>
      <c r="I9" s="20">
        <v>233</v>
      </c>
      <c r="J9" s="20">
        <v>242</v>
      </c>
      <c r="K9" s="20">
        <v>239</v>
      </c>
      <c r="L9" s="20">
        <v>248.30372</v>
      </c>
      <c r="M9" s="20">
        <v>262.32137</v>
      </c>
      <c r="N9" s="20">
        <v>555.28</v>
      </c>
      <c r="O9" s="20">
        <v>558.02</v>
      </c>
      <c r="P9" s="20">
        <v>410.67878000000002</v>
      </c>
      <c r="Q9" s="20">
        <v>456.91714000000002</v>
      </c>
      <c r="R9" s="20">
        <v>286.47480000000002</v>
      </c>
      <c r="S9" s="20">
        <v>154.04176999999999</v>
      </c>
      <c r="T9" s="20">
        <v>183.38495999999998</v>
      </c>
      <c r="U9" s="20">
        <v>4403.0822199999993</v>
      </c>
      <c r="V9" s="20">
        <v>4113.34033</v>
      </c>
      <c r="W9" s="20">
        <v>4560.3777700000001</v>
      </c>
      <c r="X9" s="20">
        <v>4599.6603800000003</v>
      </c>
    </row>
    <row r="10" spans="1:24" s="7" customFormat="1" ht="20.100000000000001" customHeight="1">
      <c r="A10" s="6" t="s">
        <v>73</v>
      </c>
      <c r="B10" s="20">
        <f t="shared" ref="B10:G15" si="1">+B27/166.386</f>
        <v>1279.3143653913189</v>
      </c>
      <c r="C10" s="20">
        <f t="shared" si="1"/>
        <v>1090.3741901361893</v>
      </c>
      <c r="D10" s="20">
        <f>1194-129</f>
        <v>1065</v>
      </c>
      <c r="E10" s="20">
        <f>1155-121</f>
        <v>1034</v>
      </c>
      <c r="F10" s="20">
        <f>1301-157</f>
        <v>1144</v>
      </c>
      <c r="G10" s="20">
        <f>1313-174</f>
        <v>1139</v>
      </c>
      <c r="H10" s="20">
        <f>1352+5-205</f>
        <v>1152</v>
      </c>
      <c r="I10" s="20">
        <f>1392+5-233</f>
        <v>1164</v>
      </c>
      <c r="J10" s="20">
        <f>1480+15-242</f>
        <v>1253</v>
      </c>
      <c r="K10" s="36">
        <f>897+13-239</f>
        <v>671</v>
      </c>
      <c r="L10" s="36">
        <v>864.40413000000001</v>
      </c>
      <c r="M10" s="36">
        <v>1070.3085900000001</v>
      </c>
      <c r="N10" s="36">
        <v>1073.6600000000001</v>
      </c>
      <c r="O10" s="36">
        <v>833.63</v>
      </c>
      <c r="P10" s="36">
        <v>1201.1776399999999</v>
      </c>
      <c r="Q10" s="36">
        <v>1056.75495</v>
      </c>
      <c r="R10" s="36">
        <v>572.00314000000003</v>
      </c>
      <c r="S10" s="36">
        <v>4059.9517900000001</v>
      </c>
      <c r="T10" s="36">
        <v>1080.08059</v>
      </c>
      <c r="U10" s="36">
        <v>1655.50281</v>
      </c>
      <c r="V10" s="36">
        <v>1153.2189599999999</v>
      </c>
      <c r="W10" s="36">
        <v>1144.7212099999999</v>
      </c>
      <c r="X10" s="36">
        <v>589.26224999999999</v>
      </c>
    </row>
    <row r="11" spans="1:24" s="7" customFormat="1" ht="20.100000000000001" customHeight="1">
      <c r="A11" s="31" t="s">
        <v>60</v>
      </c>
      <c r="B11" s="20">
        <f t="shared" si="1"/>
        <v>1108.2482901205631</v>
      </c>
      <c r="C11" s="20">
        <f t="shared" si="1"/>
        <v>1093.3251595687138</v>
      </c>
      <c r="D11" s="20">
        <f t="shared" si="1"/>
        <v>1382.9108218239517</v>
      </c>
      <c r="E11" s="20">
        <f t="shared" si="1"/>
        <v>1505.9259793492242</v>
      </c>
      <c r="F11" s="20">
        <f t="shared" si="1"/>
        <v>1511.3350882886782</v>
      </c>
      <c r="G11" s="20">
        <f t="shared" si="1"/>
        <v>1606.0005048501678</v>
      </c>
      <c r="H11" s="20">
        <v>1588.69</v>
      </c>
      <c r="I11" s="20">
        <v>1740.22</v>
      </c>
      <c r="J11" s="20">
        <v>1909.5069900000001</v>
      </c>
      <c r="K11" s="36">
        <v>2116.89</v>
      </c>
      <c r="L11" s="36">
        <v>2394.69</v>
      </c>
      <c r="M11" s="36">
        <v>2968.2343700000001</v>
      </c>
      <c r="N11" s="36">
        <v>3023.18</v>
      </c>
      <c r="O11" s="36">
        <v>4646.63</v>
      </c>
      <c r="P11" s="36">
        <v>4458.3847300000007</v>
      </c>
      <c r="Q11" s="36">
        <v>3708.6109500000002</v>
      </c>
      <c r="R11" s="36">
        <v>1446.7515900000001</v>
      </c>
      <c r="S11" s="36">
        <v>1105.82446</v>
      </c>
      <c r="T11" s="36">
        <v>1332.0359599999999</v>
      </c>
      <c r="U11" s="36">
        <v>1397.3805600000001</v>
      </c>
      <c r="V11" s="36">
        <v>1536.7993000000001</v>
      </c>
      <c r="W11" s="36">
        <v>1470.82672</v>
      </c>
      <c r="X11" s="36">
        <v>1892.3494599999999</v>
      </c>
    </row>
    <row r="12" spans="1:24" s="7" customFormat="1" ht="20.100000000000001" customHeight="1">
      <c r="A12" s="31" t="s">
        <v>61</v>
      </c>
      <c r="B12" s="20">
        <f t="shared" si="1"/>
        <v>203.0278989818855</v>
      </c>
      <c r="C12" s="20">
        <f t="shared" si="1"/>
        <v>193.18933083312299</v>
      </c>
      <c r="D12" s="20">
        <f t="shared" si="1"/>
        <v>146.20220451239888</v>
      </c>
      <c r="E12" s="20">
        <f t="shared" si="1"/>
        <v>158.72128664671308</v>
      </c>
      <c r="F12" s="20">
        <f t="shared" si="1"/>
        <v>167.69439736516293</v>
      </c>
      <c r="G12" s="20">
        <f t="shared" si="1"/>
        <v>163.85994013919441</v>
      </c>
      <c r="H12" s="20">
        <v>179.11</v>
      </c>
      <c r="I12" s="20">
        <v>265.95999999999998</v>
      </c>
      <c r="J12" s="20">
        <v>265.11160000000001</v>
      </c>
      <c r="K12" s="20">
        <v>253.67</v>
      </c>
      <c r="L12" s="20">
        <v>337.15</v>
      </c>
      <c r="M12" s="20">
        <v>406.33224000000001</v>
      </c>
      <c r="N12" s="20">
        <v>425.71123</v>
      </c>
      <c r="O12" s="20">
        <v>297.89999999999998</v>
      </c>
      <c r="P12" s="20">
        <v>4394.7271700000001</v>
      </c>
      <c r="Q12" s="20">
        <v>379.41396999999995</v>
      </c>
      <c r="R12" s="20">
        <v>136.53985999999998</v>
      </c>
      <c r="S12" s="20">
        <v>86.428080000000008</v>
      </c>
      <c r="T12" s="20">
        <v>83.085359999999994</v>
      </c>
      <c r="U12" s="20">
        <v>108.81195</v>
      </c>
      <c r="V12" s="20">
        <v>104.58194999999999</v>
      </c>
      <c r="W12" s="20">
        <v>77.730099999999993</v>
      </c>
      <c r="X12" s="20">
        <v>103.96411999999999</v>
      </c>
    </row>
    <row r="13" spans="1:24" s="7" customFormat="1" ht="20.100000000000001" customHeight="1">
      <c r="A13" s="31" t="s">
        <v>62</v>
      </c>
      <c r="B13" s="20">
        <f t="shared" si="1"/>
        <v>917.16851177382716</v>
      </c>
      <c r="C13" s="20">
        <f t="shared" si="1"/>
        <v>796.02851201423198</v>
      </c>
      <c r="D13" s="20">
        <f t="shared" si="1"/>
        <v>999.84974697390408</v>
      </c>
      <c r="E13" s="20">
        <f t="shared" si="1"/>
        <v>1107.5991970478285</v>
      </c>
      <c r="F13" s="20">
        <f t="shared" si="1"/>
        <v>1142.5119901914825</v>
      </c>
      <c r="G13" s="20">
        <f t="shared" si="1"/>
        <v>1213.0828314882262</v>
      </c>
      <c r="H13" s="20">
        <v>1244.28</v>
      </c>
      <c r="I13" s="20">
        <v>1181.7</v>
      </c>
      <c r="J13" s="20">
        <v>1303.39734</v>
      </c>
      <c r="K13" s="20">
        <v>1290.1500000000001</v>
      </c>
      <c r="L13" s="20">
        <v>1433.69</v>
      </c>
      <c r="M13" s="20">
        <v>1526.02388</v>
      </c>
      <c r="N13" s="20">
        <v>1729.32395</v>
      </c>
      <c r="O13" s="20">
        <v>930.2</v>
      </c>
      <c r="P13" s="20">
        <v>707.26893999999993</v>
      </c>
      <c r="Q13" s="20">
        <v>717.25275999999997</v>
      </c>
      <c r="R13" s="20">
        <v>569.71885999999995</v>
      </c>
      <c r="S13" s="20">
        <v>402.51221999999996</v>
      </c>
      <c r="T13" s="20">
        <v>4522.4272499999997</v>
      </c>
      <c r="U13" s="20">
        <v>398.56225000000001</v>
      </c>
      <c r="V13" s="20">
        <v>432.45870000000002</v>
      </c>
      <c r="W13" s="20">
        <v>261.46418</v>
      </c>
      <c r="X13" s="20">
        <v>224.24153000000001</v>
      </c>
    </row>
    <row r="14" spans="1:24" s="7" customFormat="1" ht="20.100000000000001" customHeight="1">
      <c r="A14" s="31" t="s">
        <v>63</v>
      </c>
      <c r="B14" s="20">
        <f t="shared" si="1"/>
        <v>662.26124794153361</v>
      </c>
      <c r="C14" s="20">
        <f t="shared" si="1"/>
        <v>622.5704085680286</v>
      </c>
      <c r="D14" s="20">
        <f t="shared" si="1"/>
        <v>629.37987571069687</v>
      </c>
      <c r="E14" s="20">
        <f t="shared" si="1"/>
        <v>600.69356796845886</v>
      </c>
      <c r="F14" s="20">
        <f t="shared" si="1"/>
        <v>602.35837149760198</v>
      </c>
      <c r="G14" s="20">
        <f t="shared" si="1"/>
        <v>643.45557919536498</v>
      </c>
      <c r="H14" s="20">
        <v>731.26</v>
      </c>
      <c r="I14" s="20">
        <v>808.17</v>
      </c>
      <c r="J14" s="20">
        <v>714.07912999999996</v>
      </c>
      <c r="K14" s="20">
        <v>908.62</v>
      </c>
      <c r="L14" s="20">
        <v>1178.77</v>
      </c>
      <c r="M14" s="20">
        <v>1442.4896799999999</v>
      </c>
      <c r="N14" s="20">
        <v>1487.42</v>
      </c>
      <c r="O14" s="20">
        <v>1692.02</v>
      </c>
      <c r="P14" s="20">
        <v>1486.2069199999999</v>
      </c>
      <c r="Q14" s="20">
        <v>1375.93821</v>
      </c>
      <c r="R14" s="20">
        <v>875.71665000000007</v>
      </c>
      <c r="S14" s="20">
        <v>950.53181999999993</v>
      </c>
      <c r="T14" s="20">
        <v>771.96457999999996</v>
      </c>
      <c r="U14" s="20">
        <v>464.55751000000004</v>
      </c>
      <c r="V14" s="20">
        <v>575.43268999999998</v>
      </c>
      <c r="W14" s="20">
        <v>226.49118000000001</v>
      </c>
      <c r="X14" s="20">
        <v>205.05889999999999</v>
      </c>
    </row>
    <row r="15" spans="1:24" s="7" customFormat="1" ht="20.100000000000001" customHeight="1">
      <c r="A15" s="31" t="s">
        <v>64</v>
      </c>
      <c r="B15" s="20">
        <f t="shared" si="1"/>
        <v>123.42384575625353</v>
      </c>
      <c r="C15" s="20">
        <f t="shared" si="1"/>
        <v>78.233745627636949</v>
      </c>
      <c r="D15" s="20">
        <f t="shared" si="1"/>
        <v>146.88134819035255</v>
      </c>
      <c r="E15" s="20">
        <f t="shared" si="1"/>
        <v>153.02970201819866</v>
      </c>
      <c r="F15" s="20">
        <f t="shared" si="1"/>
        <v>143.05290108542786</v>
      </c>
      <c r="G15" s="20">
        <f t="shared" si="1"/>
        <v>156.52158234466842</v>
      </c>
      <c r="H15" s="20">
        <v>139.07</v>
      </c>
      <c r="I15" s="20">
        <v>167.79</v>
      </c>
      <c r="J15" s="20">
        <v>182.01047</v>
      </c>
      <c r="K15" s="20">
        <v>222.29</v>
      </c>
      <c r="L15" s="20">
        <v>215.24</v>
      </c>
      <c r="M15" s="20">
        <v>211.03121999999999</v>
      </c>
      <c r="N15" s="20">
        <v>239.21063000000001</v>
      </c>
      <c r="O15" s="20">
        <v>404.39</v>
      </c>
      <c r="P15" s="20">
        <v>340.01128000000006</v>
      </c>
      <c r="Q15" s="20">
        <v>489.82110999999998</v>
      </c>
      <c r="R15" s="20">
        <v>417.88009000000005</v>
      </c>
      <c r="S15" s="20">
        <v>402.55059999999997</v>
      </c>
      <c r="T15" s="20">
        <v>436.22805</v>
      </c>
      <c r="U15" s="20">
        <v>437.61448999999999</v>
      </c>
      <c r="V15" s="20">
        <v>466.59048999999999</v>
      </c>
      <c r="W15" s="20">
        <v>480.28949</v>
      </c>
      <c r="X15" s="20">
        <v>589.31871999999998</v>
      </c>
    </row>
    <row r="16" spans="1:24" s="15" customFormat="1" ht="23.1" customHeight="1">
      <c r="A16" s="32" t="s">
        <v>65</v>
      </c>
      <c r="B16" s="33">
        <f t="shared" ref="B16:S16" si="2">SUM(B7:B15)</f>
        <v>5713.0046999146562</v>
      </c>
      <c r="C16" s="33">
        <f t="shared" si="2"/>
        <v>4730.7285468729342</v>
      </c>
      <c r="D16" s="33">
        <f t="shared" si="2"/>
        <v>5591.695719591793</v>
      </c>
      <c r="E16" s="33">
        <f t="shared" si="2"/>
        <v>5993.4900171889476</v>
      </c>
      <c r="F16" s="33">
        <f>SUM(F7:F15)+1</f>
        <v>6368.4418881396277</v>
      </c>
      <c r="G16" s="33">
        <f t="shared" si="2"/>
        <v>6655.8533650667741</v>
      </c>
      <c r="H16" s="33">
        <f t="shared" si="2"/>
        <v>6845.2999999999993</v>
      </c>
      <c r="I16" s="33">
        <f t="shared" si="2"/>
        <v>6827.36</v>
      </c>
      <c r="J16" s="33">
        <f>SUM(J7:J15)-1</f>
        <v>7172.0302199999996</v>
      </c>
      <c r="K16" s="33">
        <f t="shared" si="2"/>
        <v>6985.5759999999991</v>
      </c>
      <c r="L16" s="33">
        <f t="shared" si="2"/>
        <v>8134.3978499999994</v>
      </c>
      <c r="M16" s="33">
        <f t="shared" si="2"/>
        <v>9541.0254399999994</v>
      </c>
      <c r="N16" s="33">
        <f t="shared" si="2"/>
        <v>9699.146490000001</v>
      </c>
      <c r="O16" s="33">
        <f t="shared" si="2"/>
        <v>10717.46</v>
      </c>
      <c r="P16" s="33">
        <f t="shared" si="2"/>
        <v>14452.418110000002</v>
      </c>
      <c r="Q16" s="33">
        <f t="shared" si="2"/>
        <v>9361.5302700000011</v>
      </c>
      <c r="R16" s="33">
        <f t="shared" si="2"/>
        <v>5023.6379200000001</v>
      </c>
      <c r="S16" s="33">
        <f t="shared" si="2"/>
        <v>7694.7440199999992</v>
      </c>
      <c r="T16" s="33">
        <f t="shared" ref="T16:U16" si="3">SUM(T7:T15)</f>
        <v>8934.91122</v>
      </c>
      <c r="U16" s="33">
        <f t="shared" si="3"/>
        <v>9505.6583800000008</v>
      </c>
      <c r="V16" s="33">
        <f>SUM(V7:V15)</f>
        <v>8873.1856900000021</v>
      </c>
      <c r="W16" s="33">
        <f>SUM(W7:W15)</f>
        <v>8641.1651099999999</v>
      </c>
      <c r="X16" s="33">
        <f>SUM(X7:X15)</f>
        <v>8681.3900699999995</v>
      </c>
    </row>
    <row r="17" spans="1:22" s="15" customFormat="1" ht="19.5" customHeight="1">
      <c r="A17" s="74" t="s">
        <v>80</v>
      </c>
      <c r="B17" s="74"/>
      <c r="C17" s="74"/>
      <c r="D17" s="74"/>
      <c r="E17" s="74"/>
      <c r="F17" s="74"/>
      <c r="G17" s="74"/>
      <c r="H17" s="74"/>
      <c r="I17" s="74"/>
      <c r="J17" s="74"/>
      <c r="K17" s="74"/>
      <c r="L17" s="74"/>
      <c r="M17" s="74"/>
      <c r="N17" s="74"/>
      <c r="O17" s="74"/>
      <c r="P17" s="74"/>
      <c r="Q17" s="74"/>
      <c r="R17" s="74"/>
      <c r="S17" s="74"/>
      <c r="T17" s="74"/>
    </row>
    <row r="18" spans="1:22" s="15" customFormat="1" ht="19.5" customHeight="1">
      <c r="A18" s="54"/>
      <c r="B18" s="54"/>
      <c r="C18" s="54"/>
      <c r="D18" s="54"/>
      <c r="E18" s="54"/>
      <c r="F18" s="54"/>
      <c r="G18" s="54"/>
      <c r="H18" s="54"/>
      <c r="I18" s="54"/>
      <c r="J18" s="54"/>
      <c r="K18" s="54"/>
      <c r="L18" s="54"/>
      <c r="M18" s="54"/>
      <c r="N18" s="54"/>
      <c r="O18" s="54"/>
      <c r="P18" s="54"/>
      <c r="Q18" s="54"/>
      <c r="R18" s="54"/>
      <c r="S18" s="54"/>
      <c r="T18" s="54"/>
    </row>
    <row r="19" spans="1:22" ht="14.25">
      <c r="A19" s="18" t="s">
        <v>25</v>
      </c>
      <c r="B19" s="19"/>
      <c r="Q19" s="62"/>
    </row>
    <row r="20" spans="1:22">
      <c r="A20" s="29" t="s">
        <v>32</v>
      </c>
    </row>
    <row r="21" spans="1:22">
      <c r="A21" s="16"/>
      <c r="B21" s="17"/>
      <c r="C21" s="17"/>
      <c r="D21" s="17"/>
      <c r="E21" s="17"/>
      <c r="F21" s="17"/>
      <c r="G21" s="17"/>
      <c r="H21" s="17"/>
      <c r="I21" s="17"/>
      <c r="J21" s="17"/>
      <c r="K21" s="17"/>
      <c r="L21" s="17"/>
      <c r="M21" s="17"/>
      <c r="N21" s="17"/>
      <c r="O21" s="17"/>
      <c r="P21" s="17"/>
      <c r="Q21" s="17"/>
      <c r="R21" s="3"/>
      <c r="S21" s="3"/>
      <c r="T21" s="3"/>
      <c r="U21" s="3"/>
      <c r="V21" s="3"/>
    </row>
    <row r="22" spans="1:22" ht="15" hidden="1">
      <c r="A22" s="34" t="s">
        <v>54</v>
      </c>
      <c r="B22" s="3"/>
      <c r="C22" s="3"/>
      <c r="D22" s="3"/>
      <c r="E22" s="3"/>
      <c r="F22" s="3"/>
      <c r="G22" s="3"/>
      <c r="H22" s="3"/>
      <c r="I22" s="3"/>
      <c r="J22" s="3"/>
      <c r="K22" s="3"/>
      <c r="L22" s="3"/>
      <c r="M22" s="3"/>
      <c r="N22" s="3"/>
      <c r="O22" s="3"/>
      <c r="P22" s="3"/>
      <c r="Q22" s="3"/>
      <c r="R22" s="3"/>
      <c r="S22" s="3"/>
      <c r="T22" s="3"/>
      <c r="U22" s="3"/>
      <c r="V22" s="3"/>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row>
    <row r="24" spans="1:22" s="7" customFormat="1" ht="20.100000000000001" hidden="1" customHeight="1">
      <c r="A24" s="31" t="s">
        <v>56</v>
      </c>
      <c r="B24" s="20">
        <f>114209+81650</f>
        <v>195859</v>
      </c>
      <c r="C24" s="20">
        <f>59178+49250</f>
        <v>108428</v>
      </c>
      <c r="D24" s="20">
        <f>100606+40061</f>
        <v>140667</v>
      </c>
      <c r="E24" s="20">
        <v>152988</v>
      </c>
      <c r="F24" s="20">
        <v>172924</v>
      </c>
      <c r="G24" s="20">
        <v>178818</v>
      </c>
      <c r="H24" s="20"/>
      <c r="I24" s="20"/>
      <c r="J24" s="20"/>
      <c r="K24" s="20"/>
      <c r="L24" s="20"/>
      <c r="M24" s="20"/>
      <c r="N24" s="20"/>
      <c r="O24" s="20"/>
      <c r="P24" s="20"/>
      <c r="Q24" s="20"/>
      <c r="R24" s="35"/>
      <c r="S24" s="46"/>
      <c r="T24" s="46"/>
      <c r="U24" s="46"/>
      <c r="V24" s="46"/>
    </row>
    <row r="25" spans="1:22" s="7" customFormat="1" ht="20.100000000000001" hidden="1" customHeight="1">
      <c r="A25" s="31" t="s">
        <v>57</v>
      </c>
      <c r="B25" s="20">
        <v>40336</v>
      </c>
      <c r="C25" s="20">
        <v>34166</v>
      </c>
      <c r="D25" s="20">
        <v>41105</v>
      </c>
      <c r="E25" s="20">
        <v>65397</v>
      </c>
      <c r="F25" s="20">
        <v>76570</v>
      </c>
      <c r="G25" s="20">
        <v>80733</v>
      </c>
      <c r="H25" s="20"/>
      <c r="I25" s="20"/>
      <c r="J25" s="20"/>
      <c r="K25" s="20"/>
      <c r="L25" s="20"/>
      <c r="M25" s="20"/>
      <c r="N25" s="20"/>
      <c r="O25" s="20"/>
      <c r="P25" s="20"/>
      <c r="Q25" s="20"/>
      <c r="R25" s="46"/>
      <c r="S25" s="46"/>
      <c r="T25" s="46"/>
      <c r="U25" s="46"/>
      <c r="V25" s="46"/>
    </row>
    <row r="26" spans="1:22" s="7" customFormat="1" ht="20.100000000000001" hidden="1" customHeight="1">
      <c r="A26" s="31" t="s">
        <v>58</v>
      </c>
      <c r="B26" s="20"/>
      <c r="C26" s="20"/>
      <c r="D26" s="20"/>
      <c r="E26" s="20"/>
      <c r="F26" s="20"/>
      <c r="G26" s="20"/>
      <c r="H26" s="20"/>
      <c r="I26" s="20"/>
      <c r="J26" s="20"/>
      <c r="K26" s="20"/>
      <c r="L26" s="20"/>
      <c r="M26" s="20"/>
      <c r="N26" s="20"/>
      <c r="O26" s="20"/>
      <c r="P26" s="20"/>
      <c r="Q26" s="20"/>
      <c r="R26" s="46"/>
      <c r="S26" s="46"/>
      <c r="T26" s="46"/>
      <c r="U26" s="46"/>
      <c r="V26" s="46"/>
    </row>
    <row r="27" spans="1:22" s="7" customFormat="1" ht="20.100000000000001" hidden="1" customHeight="1">
      <c r="A27" s="31" t="s">
        <v>59</v>
      </c>
      <c r="B27" s="20">
        <v>212860</v>
      </c>
      <c r="C27" s="20">
        <v>181423</v>
      </c>
      <c r="D27" s="20">
        <v>198709</v>
      </c>
      <c r="E27" s="20">
        <v>192098</v>
      </c>
      <c r="F27" s="20">
        <v>216481</v>
      </c>
      <c r="G27" s="20">
        <v>218531</v>
      </c>
      <c r="H27" s="20"/>
      <c r="I27" s="20"/>
      <c r="J27" s="20"/>
      <c r="K27" s="20"/>
      <c r="L27" s="20"/>
      <c r="M27" s="20"/>
      <c r="N27" s="20"/>
      <c r="O27" s="20"/>
      <c r="P27" s="20"/>
      <c r="Q27" s="20"/>
      <c r="R27" s="46"/>
      <c r="S27" s="46"/>
      <c r="T27" s="46"/>
      <c r="U27" s="46"/>
      <c r="V27" s="46"/>
    </row>
    <row r="28" spans="1:22" s="7" customFormat="1" ht="20.100000000000001" hidden="1" customHeight="1">
      <c r="A28" s="31" t="s">
        <v>60</v>
      </c>
      <c r="B28" s="20">
        <v>184397</v>
      </c>
      <c r="C28" s="20">
        <v>181914</v>
      </c>
      <c r="D28" s="20">
        <v>230097</v>
      </c>
      <c r="E28" s="20">
        <v>250565</v>
      </c>
      <c r="F28" s="20">
        <v>251465</v>
      </c>
      <c r="G28" s="20">
        <v>267216</v>
      </c>
      <c r="H28" s="20"/>
      <c r="I28" s="20"/>
      <c r="J28" s="20"/>
      <c r="K28" s="20"/>
      <c r="L28" s="20"/>
      <c r="M28" s="20"/>
      <c r="N28" s="20"/>
      <c r="O28" s="20"/>
      <c r="P28" s="20"/>
      <c r="Q28" s="20"/>
      <c r="R28" s="46"/>
      <c r="S28" s="46"/>
      <c r="T28" s="46"/>
      <c r="U28" s="46"/>
      <c r="V28" s="46"/>
    </row>
    <row r="29" spans="1:22" s="7" customFormat="1" ht="20.100000000000001" hidden="1" customHeight="1">
      <c r="A29" s="31" t="s">
        <v>61</v>
      </c>
      <c r="B29" s="20">
        <v>33781</v>
      </c>
      <c r="C29" s="20">
        <v>32144</v>
      </c>
      <c r="D29" s="20">
        <v>24326</v>
      </c>
      <c r="E29" s="20">
        <v>26409</v>
      </c>
      <c r="F29" s="20">
        <v>27902</v>
      </c>
      <c r="G29" s="20">
        <v>27264</v>
      </c>
      <c r="H29" s="20"/>
      <c r="I29" s="20"/>
      <c r="J29" s="20"/>
      <c r="K29" s="20"/>
      <c r="L29" s="20"/>
      <c r="M29" s="20"/>
      <c r="N29" s="20"/>
      <c r="O29" s="20"/>
      <c r="P29" s="20"/>
      <c r="Q29" s="20"/>
      <c r="R29" s="46"/>
      <c r="S29" s="46"/>
      <c r="T29" s="46"/>
      <c r="U29" s="46"/>
      <c r="V29" s="46"/>
    </row>
    <row r="30" spans="1:22" s="7" customFormat="1" ht="20.100000000000001" hidden="1" customHeight="1">
      <c r="A30" s="31" t="s">
        <v>62</v>
      </c>
      <c r="B30" s="20">
        <v>152604</v>
      </c>
      <c r="C30" s="20">
        <v>132448</v>
      </c>
      <c r="D30" s="20">
        <v>166361</v>
      </c>
      <c r="E30" s="20">
        <v>184289</v>
      </c>
      <c r="F30" s="20">
        <v>190098</v>
      </c>
      <c r="G30" s="20">
        <v>201840</v>
      </c>
      <c r="H30" s="20"/>
      <c r="I30" s="20"/>
      <c r="J30" s="20"/>
      <c r="K30" s="20"/>
      <c r="L30" s="20"/>
      <c r="M30" s="20"/>
      <c r="N30" s="20"/>
      <c r="O30" s="20"/>
      <c r="P30" s="20"/>
      <c r="Q30" s="20"/>
      <c r="R30" s="46"/>
      <c r="S30" s="46"/>
      <c r="T30" s="46"/>
      <c r="U30" s="46"/>
      <c r="V30" s="46"/>
    </row>
    <row r="31" spans="1:22" s="7" customFormat="1" ht="20.100000000000001" hidden="1" customHeight="1">
      <c r="A31" s="31" t="s">
        <v>63</v>
      </c>
      <c r="B31" s="20">
        <v>110191</v>
      </c>
      <c r="C31" s="20">
        <v>103587</v>
      </c>
      <c r="D31" s="20">
        <v>104720</v>
      </c>
      <c r="E31" s="20">
        <v>99947</v>
      </c>
      <c r="F31" s="20">
        <v>100224</v>
      </c>
      <c r="G31" s="20">
        <v>107062</v>
      </c>
      <c r="H31" s="20"/>
      <c r="I31" s="20"/>
      <c r="J31" s="20"/>
      <c r="K31" s="20"/>
      <c r="L31" s="20"/>
      <c r="M31" s="20"/>
      <c r="N31" s="20"/>
      <c r="O31" s="20"/>
      <c r="P31" s="20"/>
      <c r="Q31" s="20"/>
      <c r="R31" s="46"/>
      <c r="S31" s="46"/>
      <c r="T31" s="46"/>
      <c r="U31" s="46"/>
      <c r="V31" s="46"/>
    </row>
    <row r="32" spans="1:22" s="7" customFormat="1" ht="20.100000000000001" hidden="1" customHeight="1">
      <c r="A32" s="31" t="s">
        <v>64</v>
      </c>
      <c r="B32" s="20">
        <v>20536</v>
      </c>
      <c r="C32" s="20">
        <v>13017</v>
      </c>
      <c r="D32" s="20">
        <v>24439</v>
      </c>
      <c r="E32" s="20">
        <v>25462</v>
      </c>
      <c r="F32" s="20">
        <v>23802</v>
      </c>
      <c r="G32" s="20">
        <v>26043</v>
      </c>
      <c r="H32" s="20"/>
      <c r="I32" s="20"/>
      <c r="J32" s="20"/>
      <c r="K32" s="20"/>
      <c r="L32" s="20"/>
      <c r="M32" s="20"/>
      <c r="N32" s="20"/>
      <c r="O32" s="20"/>
      <c r="P32" s="20"/>
      <c r="Q32" s="20"/>
      <c r="R32" s="46"/>
      <c r="S32" s="46"/>
      <c r="T32" s="46"/>
      <c r="U32" s="46"/>
      <c r="V32" s="46"/>
    </row>
    <row r="33" spans="1:22" s="15" customFormat="1" ht="23.1" hidden="1" customHeight="1">
      <c r="A33" s="32" t="s">
        <v>65</v>
      </c>
      <c r="B33" s="33">
        <f t="shared" ref="B33:G33" si="4">SUM(B24:B32)</f>
        <v>950564</v>
      </c>
      <c r="C33" s="33">
        <f t="shared" si="4"/>
        <v>787127</v>
      </c>
      <c r="D33" s="33">
        <f t="shared" si="4"/>
        <v>930424</v>
      </c>
      <c r="E33" s="33">
        <f t="shared" si="4"/>
        <v>997155</v>
      </c>
      <c r="F33" s="33">
        <f t="shared" si="4"/>
        <v>1059466</v>
      </c>
      <c r="G33" s="33">
        <f t="shared" si="4"/>
        <v>1107507</v>
      </c>
      <c r="H33" s="24"/>
      <c r="I33" s="24"/>
      <c r="J33" s="24"/>
      <c r="K33" s="24"/>
      <c r="L33" s="24"/>
      <c r="M33" s="24"/>
      <c r="N33" s="24"/>
      <c r="O33" s="24"/>
      <c r="P33" s="24"/>
      <c r="Q33" s="24"/>
      <c r="R33" s="52"/>
      <c r="S33" s="52"/>
      <c r="T33" s="52"/>
      <c r="U33" s="52"/>
      <c r="V33" s="52"/>
    </row>
    <row r="34" spans="1:22">
      <c r="A34" s="16"/>
      <c r="B34" s="17"/>
      <c r="C34" s="17"/>
      <c r="D34" s="17"/>
      <c r="E34" s="17"/>
      <c r="F34" s="17"/>
      <c r="G34" s="17"/>
      <c r="H34" s="17"/>
      <c r="I34" s="17"/>
      <c r="J34" s="17"/>
      <c r="K34" s="17"/>
      <c r="L34" s="17"/>
      <c r="M34" s="17"/>
      <c r="N34" s="17"/>
      <c r="O34" s="17"/>
      <c r="P34" s="17"/>
      <c r="Q34" s="17"/>
      <c r="R34" s="3"/>
      <c r="S34" s="3"/>
      <c r="T34" s="3"/>
      <c r="U34" s="3"/>
      <c r="V34"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8"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X21"/>
  <sheetViews>
    <sheetView showGridLines="0" zoomScaleNormal="100" workbookViewId="0">
      <pane xSplit="7" ySplit="6" topLeftCell="O16" activePane="bottomRight" state="frozen"/>
      <selection activeCell="Y5" sqref="Y5"/>
      <selection pane="topRight" activeCell="Y5" sqref="Y5"/>
      <selection pane="bottomLeft" activeCell="Y5" sqref="Y5"/>
      <selection pane="bottomRight" sqref="A1:X21"/>
    </sheetView>
  </sheetViews>
  <sheetFormatPr baseColWidth="10" defaultColWidth="11.42578125" defaultRowHeight="12.75"/>
  <cols>
    <col min="1" max="1" width="36.5703125" style="3" customWidth="1"/>
    <col min="2" max="9" width="9.7109375" style="2" hidden="1" customWidth="1"/>
    <col min="10" max="12" width="9" style="2" hidden="1" customWidth="1"/>
    <col min="13" max="14" width="9.7109375" style="2" hidden="1" customWidth="1"/>
    <col min="15" max="24" width="9.7109375" style="2" customWidth="1"/>
    <col min="25" max="16384" width="11.42578125" style="2"/>
  </cols>
  <sheetData>
    <row r="1" spans="1:24" ht="24.95" customHeight="1">
      <c r="A1" s="65" t="s">
        <v>85</v>
      </c>
    </row>
    <row r="2" spans="1:24" ht="24.95" customHeight="1">
      <c r="A2" s="65" t="s">
        <v>86</v>
      </c>
    </row>
    <row r="3" spans="1:24" ht="24.95" customHeight="1">
      <c r="A3" s="2"/>
    </row>
    <row r="4" spans="1:24" ht="20.100000000000001" customHeight="1">
      <c r="A4" s="25" t="s">
        <v>66</v>
      </c>
      <c r="B4" s="25"/>
      <c r="C4" s="25"/>
      <c r="D4" s="25"/>
      <c r="E4" s="25"/>
      <c r="F4" s="25"/>
      <c r="G4" s="25"/>
      <c r="H4" s="25"/>
      <c r="I4" s="25"/>
      <c r="J4" s="25"/>
      <c r="K4" s="25"/>
      <c r="L4" s="25"/>
      <c r="M4" s="25"/>
      <c r="N4" s="25"/>
      <c r="O4" s="25"/>
      <c r="P4" s="25"/>
      <c r="Q4" s="25"/>
      <c r="R4" s="25"/>
      <c r="S4" s="25"/>
      <c r="T4" s="25"/>
      <c r="U4" s="25"/>
      <c r="V4" s="25"/>
      <c r="W4" s="25"/>
      <c r="X4" s="25"/>
    </row>
    <row r="5" spans="1:24" ht="15.75" thickBot="1">
      <c r="A5" s="26" t="s">
        <v>0</v>
      </c>
      <c r="B5" s="26"/>
      <c r="C5" s="26"/>
      <c r="D5" s="26"/>
      <c r="E5" s="26"/>
      <c r="F5" s="26"/>
      <c r="G5" s="26"/>
      <c r="H5" s="26"/>
      <c r="I5" s="26"/>
      <c r="J5" s="26"/>
      <c r="K5" s="26"/>
      <c r="L5" s="26"/>
      <c r="M5" s="26"/>
      <c r="N5" s="26"/>
      <c r="O5" s="26"/>
      <c r="P5" s="26"/>
      <c r="Q5" s="26"/>
      <c r="R5" s="26"/>
      <c r="S5" s="26"/>
      <c r="T5" s="26"/>
      <c r="U5" s="26"/>
      <c r="V5" s="26"/>
      <c r="W5" s="26"/>
      <c r="X5" s="26"/>
    </row>
    <row r="6" spans="1:24" s="5" customFormat="1" ht="23.25" customHeight="1" thickBot="1">
      <c r="A6" s="27" t="s">
        <v>11</v>
      </c>
      <c r="B6" s="28" t="s">
        <v>1</v>
      </c>
      <c r="C6" s="28" t="s">
        <v>10</v>
      </c>
      <c r="D6" s="28" t="s">
        <v>2</v>
      </c>
      <c r="E6" s="28" t="s">
        <v>3</v>
      </c>
      <c r="F6" s="28" t="s">
        <v>4</v>
      </c>
      <c r="G6" s="28" t="s">
        <v>5</v>
      </c>
      <c r="H6" s="28" t="s">
        <v>8</v>
      </c>
      <c r="I6" s="28" t="s">
        <v>6</v>
      </c>
      <c r="J6" s="28" t="s">
        <v>7</v>
      </c>
      <c r="K6" s="28" t="s">
        <v>67</v>
      </c>
      <c r="L6" s="28">
        <v>2006</v>
      </c>
      <c r="M6" s="28">
        <v>2007</v>
      </c>
      <c r="N6" s="28">
        <v>2008</v>
      </c>
      <c r="O6" s="28">
        <v>2009</v>
      </c>
      <c r="P6" s="28">
        <v>2010</v>
      </c>
      <c r="Q6" s="28">
        <v>2011</v>
      </c>
      <c r="R6" s="53">
        <v>2012</v>
      </c>
      <c r="S6" s="53">
        <v>2013</v>
      </c>
      <c r="T6" s="53">
        <v>2014</v>
      </c>
      <c r="U6" s="53">
        <v>2015</v>
      </c>
      <c r="V6" s="53">
        <v>2016</v>
      </c>
      <c r="W6" s="53">
        <v>2017</v>
      </c>
      <c r="X6" s="53">
        <v>2018</v>
      </c>
    </row>
    <row r="7" spans="1:24" s="7" customFormat="1" ht="20.100000000000001" customHeight="1">
      <c r="A7" s="6" t="s">
        <v>27</v>
      </c>
      <c r="B7" s="20">
        <v>40169.84602069886</v>
      </c>
      <c r="C7" s="20">
        <v>42252.352962388664</v>
      </c>
      <c r="D7" s="20">
        <v>44050.100369021435</v>
      </c>
      <c r="E7" s="20">
        <v>44662.411500967632</v>
      </c>
      <c r="F7" s="20">
        <v>48129.049319053287</v>
      </c>
      <c r="G7" s="20">
        <v>54167.41793179715</v>
      </c>
      <c r="H7" s="20">
        <v>52084</v>
      </c>
      <c r="I7" s="20">
        <v>55217.9</v>
      </c>
      <c r="J7" s="20">
        <v>58087.360000000001</v>
      </c>
      <c r="K7" s="20">
        <v>63689.47</v>
      </c>
      <c r="L7" s="20">
        <v>72035.960000000006</v>
      </c>
      <c r="M7" s="20">
        <v>83924.62</v>
      </c>
      <c r="N7" s="20">
        <v>90752.75</v>
      </c>
      <c r="O7" s="20">
        <v>77041.05</v>
      </c>
      <c r="P7" s="20">
        <v>66393.476370000004</v>
      </c>
      <c r="Q7" s="20">
        <v>55239.231</v>
      </c>
      <c r="R7" s="20">
        <v>54845.845390000002</v>
      </c>
      <c r="S7" s="20">
        <v>66181.421000000002</v>
      </c>
      <c r="T7" s="20">
        <v>68607.755969999998</v>
      </c>
      <c r="U7" s="20">
        <v>68398.032749999998</v>
      </c>
      <c r="V7" s="20">
        <v>69404</v>
      </c>
      <c r="W7" s="20">
        <v>67763.061530000006</v>
      </c>
      <c r="X7" s="20">
        <v>69490.52205</v>
      </c>
    </row>
    <row r="8" spans="1:24" s="7" customFormat="1" ht="20.100000000000001" customHeight="1">
      <c r="A8" s="8" t="s">
        <v>28</v>
      </c>
      <c r="B8" s="20">
        <v>33438.510451600494</v>
      </c>
      <c r="C8" s="20">
        <v>34769.752262810573</v>
      </c>
      <c r="D8" s="20">
        <v>41474.042287211669</v>
      </c>
      <c r="E8" s="20">
        <v>45218.107292680877</v>
      </c>
      <c r="F8" s="20">
        <v>51434.014881059709</v>
      </c>
      <c r="G8" s="20">
        <v>54795.475580878199</v>
      </c>
      <c r="H8" s="20">
        <v>45488.79</v>
      </c>
      <c r="I8" s="20">
        <v>37741.339999999997</v>
      </c>
      <c r="J8" s="20">
        <v>39836</v>
      </c>
      <c r="K8" s="20">
        <v>43051</v>
      </c>
      <c r="L8" s="20">
        <v>45302</v>
      </c>
      <c r="M8" s="20">
        <v>50740</v>
      </c>
      <c r="N8" s="20">
        <v>53363</v>
      </c>
      <c r="O8" s="20">
        <v>50202</v>
      </c>
      <c r="P8" s="20">
        <v>40736</v>
      </c>
      <c r="Q8" s="20">
        <v>36142</v>
      </c>
      <c r="R8" s="20">
        <v>21095</v>
      </c>
      <c r="S8" s="20">
        <v>40734.453650000003</v>
      </c>
      <c r="T8" s="20">
        <v>37687.563999999998</v>
      </c>
      <c r="U8" s="20">
        <v>44156</v>
      </c>
      <c r="V8" s="20">
        <v>43476</v>
      </c>
      <c r="W8" s="20">
        <v>44532</v>
      </c>
      <c r="X8" s="20">
        <v>47191</v>
      </c>
    </row>
    <row r="9" spans="1:24" s="7" customFormat="1" ht="20.100000000000001" customHeight="1">
      <c r="A9" s="8" t="s">
        <v>69</v>
      </c>
      <c r="B9" s="20">
        <v>2050.6533001574653</v>
      </c>
      <c r="C9" s="20">
        <v>2258.6034882742538</v>
      </c>
      <c r="D9" s="20">
        <v>2338.7003714254806</v>
      </c>
      <c r="E9" s="20">
        <v>2435.1808445422093</v>
      </c>
      <c r="F9" s="20">
        <v>2211.8567667952834</v>
      </c>
      <c r="G9" s="20">
        <v>2682.8579327587659</v>
      </c>
      <c r="H9" s="20">
        <v>2883.18</v>
      </c>
      <c r="I9" s="20">
        <v>2701.01</v>
      </c>
      <c r="J9" s="20">
        <v>2874.08</v>
      </c>
      <c r="K9" s="20">
        <v>2237.0300000000002</v>
      </c>
      <c r="L9" s="20">
        <v>2298.0300000000002</v>
      </c>
      <c r="M9" s="20">
        <v>2486.0564100000001</v>
      </c>
      <c r="N9" s="20">
        <v>2779.55</v>
      </c>
      <c r="O9" s="20">
        <v>3731.79</v>
      </c>
      <c r="P9" s="20">
        <v>3147.451</v>
      </c>
      <c r="Q9" s="20">
        <v>3384.4319999999998</v>
      </c>
      <c r="R9" s="20">
        <v>5233.6139999999996</v>
      </c>
      <c r="S9" s="20">
        <v>4323.5590099999999</v>
      </c>
      <c r="T9" s="20">
        <v>3548.83527</v>
      </c>
      <c r="U9" s="20">
        <v>3695.9094500000001</v>
      </c>
      <c r="V9" s="20">
        <v>6857.8710000000001</v>
      </c>
      <c r="W9" s="20">
        <v>8167.5985700000001</v>
      </c>
      <c r="X9" s="20">
        <v>10971.23057</v>
      </c>
    </row>
    <row r="10" spans="1:24" s="7" customFormat="1" ht="20.100000000000001" customHeight="1">
      <c r="A10" s="8" t="s">
        <v>15</v>
      </c>
      <c r="B10" s="20">
        <v>3133.2744341471039</v>
      </c>
      <c r="C10" s="20">
        <v>3062.1566718353706</v>
      </c>
      <c r="D10" s="20">
        <v>4488.4124866274806</v>
      </c>
      <c r="E10" s="20">
        <v>5760.9654658444824</v>
      </c>
      <c r="F10" s="20">
        <v>5380.4106114697151</v>
      </c>
      <c r="G10" s="20">
        <v>5790.8537977954875</v>
      </c>
      <c r="H10" s="20">
        <v>4192.0600000000004</v>
      </c>
      <c r="I10" s="20">
        <v>5131.8599999999997</v>
      </c>
      <c r="J10" s="20">
        <v>5479.97</v>
      </c>
      <c r="K10" s="20">
        <v>5352.73</v>
      </c>
      <c r="L10" s="20">
        <v>5605.09</v>
      </c>
      <c r="M10" s="20">
        <v>5756.9105600000003</v>
      </c>
      <c r="N10" s="20">
        <v>6012.8809000000001</v>
      </c>
      <c r="O10" s="20">
        <v>5806.89</v>
      </c>
      <c r="P10" s="20">
        <v>5491.0742900000005</v>
      </c>
      <c r="Q10" s="20">
        <v>4715.40398</v>
      </c>
      <c r="R10" s="20">
        <v>32130.95391</v>
      </c>
      <c r="S10" s="20">
        <v>9211.4661099999994</v>
      </c>
      <c r="T10" s="20">
        <v>10238.312749999999</v>
      </c>
      <c r="U10" s="20">
        <v>10531.86983</v>
      </c>
      <c r="V10" s="20">
        <v>8267.4782799999994</v>
      </c>
      <c r="W10" s="20">
        <v>5962.0059799999999</v>
      </c>
      <c r="X10" s="20">
        <v>6446.0083100000002</v>
      </c>
    </row>
    <row r="11" spans="1:24" s="7" customFormat="1" ht="20.100000000000001" customHeight="1">
      <c r="A11" s="9" t="s">
        <v>29</v>
      </c>
      <c r="B11" s="20">
        <v>4563.2865745916124</v>
      </c>
      <c r="C11" s="20">
        <v>7096.7509285637016</v>
      </c>
      <c r="D11" s="20">
        <v>5861.1541836452589</v>
      </c>
      <c r="E11" s="20">
        <v>4633.5929705624276</v>
      </c>
      <c r="F11" s="20">
        <v>3531.3067205173511</v>
      </c>
      <c r="G11" s="20">
        <v>3739.9420624331374</v>
      </c>
      <c r="H11" s="21">
        <v>4418.83</v>
      </c>
      <c r="I11" s="21">
        <v>3256.53</v>
      </c>
      <c r="J11" s="21">
        <v>2627.4</v>
      </c>
      <c r="K11" s="21">
        <v>1767.02</v>
      </c>
      <c r="L11" s="21">
        <v>1837.26</v>
      </c>
      <c r="M11" s="21">
        <v>1932.5130300000001</v>
      </c>
      <c r="N11" s="21">
        <v>3292.8890000000001</v>
      </c>
      <c r="O11" s="21">
        <v>3180.58</v>
      </c>
      <c r="P11" s="21">
        <v>3445.0728199999999</v>
      </c>
      <c r="Q11" s="21">
        <v>6062.9474099999998</v>
      </c>
      <c r="R11" s="21">
        <v>5425.9477999999999</v>
      </c>
      <c r="S11" s="21">
        <v>5912.5749699999997</v>
      </c>
      <c r="T11" s="21">
        <v>7237.8434999999999</v>
      </c>
      <c r="U11" s="21">
        <v>6411.4801399999997</v>
      </c>
      <c r="V11" s="21">
        <v>5179.6360000000004</v>
      </c>
      <c r="W11" s="21">
        <v>5062.54972</v>
      </c>
      <c r="X11" s="21">
        <v>5603.0278200000002</v>
      </c>
    </row>
    <row r="12" spans="1:24" s="7" customFormat="1" ht="20.100000000000001" customHeight="1">
      <c r="A12" s="10" t="s">
        <v>16</v>
      </c>
      <c r="B12" s="22">
        <f t="shared" ref="B12:R12" si="0">SUM(B7:B11)</f>
        <v>83355.570781195522</v>
      </c>
      <c r="C12" s="22">
        <f t="shared" si="0"/>
        <v>89439.616313872568</v>
      </c>
      <c r="D12" s="22">
        <f t="shared" si="0"/>
        <v>98212.409697931318</v>
      </c>
      <c r="E12" s="22">
        <f t="shared" si="0"/>
        <v>102710.25807459763</v>
      </c>
      <c r="F12" s="22">
        <f t="shared" si="0"/>
        <v>110686.63829889537</v>
      </c>
      <c r="G12" s="22">
        <f t="shared" si="0"/>
        <v>121176.54730566274</v>
      </c>
      <c r="H12" s="22">
        <f t="shared" si="0"/>
        <v>109066.86</v>
      </c>
      <c r="I12" s="22">
        <f t="shared" si="0"/>
        <v>104048.63999999998</v>
      </c>
      <c r="J12" s="22">
        <f t="shared" si="0"/>
        <v>108904.81</v>
      </c>
      <c r="K12" s="22">
        <f t="shared" si="0"/>
        <v>116097.25</v>
      </c>
      <c r="L12" s="22">
        <f t="shared" si="0"/>
        <v>127078.34</v>
      </c>
      <c r="M12" s="22">
        <f t="shared" si="0"/>
        <v>144840.09999999998</v>
      </c>
      <c r="N12" s="22">
        <f t="shared" si="0"/>
        <v>156201.06989999997</v>
      </c>
      <c r="O12" s="22">
        <f t="shared" si="0"/>
        <v>139962.31</v>
      </c>
      <c r="P12" s="22">
        <f t="shared" si="0"/>
        <v>119213.07448000001</v>
      </c>
      <c r="Q12" s="22">
        <f t="shared" si="0"/>
        <v>105544.01439</v>
      </c>
      <c r="R12" s="22">
        <f t="shared" si="0"/>
        <v>118731.36109999999</v>
      </c>
      <c r="S12" s="22">
        <f t="shared" ref="S12:W12" si="1">SUM(S7:S11)</f>
        <v>126363.47474000001</v>
      </c>
      <c r="T12" s="22">
        <f t="shared" si="1"/>
        <v>127320.31148999999</v>
      </c>
      <c r="U12" s="22">
        <f t="shared" si="1"/>
        <v>133193.29217</v>
      </c>
      <c r="V12" s="22">
        <f t="shared" si="1"/>
        <v>133184.98527999999</v>
      </c>
      <c r="W12" s="22">
        <f t="shared" si="1"/>
        <v>131487.21580000001</v>
      </c>
      <c r="X12" s="22">
        <f t="shared" ref="X12" si="2">SUM(X7:X11)</f>
        <v>139701.78874999998</v>
      </c>
    </row>
    <row r="13" spans="1:24" s="7" customFormat="1" ht="20.100000000000001" customHeight="1">
      <c r="A13" s="6" t="s">
        <v>30</v>
      </c>
      <c r="B13" s="20">
        <v>47.4799562463188</v>
      </c>
      <c r="C13" s="20">
        <v>54.692101498924188</v>
      </c>
      <c r="D13" s="20">
        <v>136.42974769511858</v>
      </c>
      <c r="E13" s="20">
        <v>141.75471493995889</v>
      </c>
      <c r="F13" s="20">
        <v>138.23278400826993</v>
      </c>
      <c r="G13" s="20">
        <v>66.111331482216059</v>
      </c>
      <c r="H13" s="20">
        <v>108.18</v>
      </c>
      <c r="I13" s="20">
        <v>63.36</v>
      </c>
      <c r="J13" s="20">
        <v>64.63</v>
      </c>
      <c r="K13" s="20">
        <v>93.98</v>
      </c>
      <c r="L13" s="20">
        <v>98.26</v>
      </c>
      <c r="M13" s="20">
        <v>109</v>
      </c>
      <c r="N13" s="20">
        <v>125.55</v>
      </c>
      <c r="O13" s="20">
        <v>119.5</v>
      </c>
      <c r="P13" s="20">
        <v>106.95</v>
      </c>
      <c r="Q13" s="20">
        <v>104.25</v>
      </c>
      <c r="R13" s="20">
        <v>135.9</v>
      </c>
      <c r="S13" s="20">
        <v>134.55000000000001</v>
      </c>
      <c r="T13" s="20">
        <v>318.75</v>
      </c>
      <c r="U13" s="20">
        <v>124</v>
      </c>
      <c r="V13" s="20">
        <v>198.71</v>
      </c>
      <c r="W13" s="20">
        <v>213.3</v>
      </c>
      <c r="X13" s="20">
        <v>101.40698</v>
      </c>
    </row>
    <row r="14" spans="1:24" s="7" customFormat="1" ht="20.100000000000001" customHeight="1">
      <c r="A14" s="8" t="s">
        <v>18</v>
      </c>
      <c r="B14" s="20">
        <v>1637.1569723414229</v>
      </c>
      <c r="C14" s="20">
        <v>1764.5715384707848</v>
      </c>
      <c r="D14" s="20">
        <v>1761.265971896674</v>
      </c>
      <c r="E14" s="20">
        <v>1995.0957412282285</v>
      </c>
      <c r="F14" s="20">
        <v>1815.266909475557</v>
      </c>
      <c r="G14" s="20">
        <v>1684.0539468464895</v>
      </c>
      <c r="H14" s="20">
        <v>1444.69</v>
      </c>
      <c r="I14" s="20">
        <v>1583.71</v>
      </c>
      <c r="J14" s="20">
        <v>1526.76</v>
      </c>
      <c r="K14" s="20">
        <v>1400.49</v>
      </c>
      <c r="L14" s="20">
        <v>1414.64</v>
      </c>
      <c r="M14" s="20">
        <v>1598</v>
      </c>
      <c r="N14" s="20">
        <v>2430.6</v>
      </c>
      <c r="O14" s="20">
        <v>1028</v>
      </c>
      <c r="P14" s="20">
        <v>1885.91</v>
      </c>
      <c r="Q14" s="20">
        <v>372.03</v>
      </c>
      <c r="R14" s="20">
        <v>365.73433</v>
      </c>
      <c r="S14" s="20">
        <v>526.69537000000003</v>
      </c>
      <c r="T14" s="20">
        <v>520.37016999999992</v>
      </c>
      <c r="U14" s="20">
        <v>394.37432999999999</v>
      </c>
      <c r="V14" s="20">
        <v>1389.3047200000001</v>
      </c>
      <c r="W14" s="20">
        <v>1354.4981399999999</v>
      </c>
      <c r="X14" s="20">
        <v>1503.58122</v>
      </c>
    </row>
    <row r="15" spans="1:24" s="7" customFormat="1" ht="20.100000000000001" customHeight="1">
      <c r="A15" s="11" t="s">
        <v>19</v>
      </c>
      <c r="B15" s="22">
        <f t="shared" ref="B15:R15" si="3">SUM(B13:B14)</f>
        <v>1684.6369285877417</v>
      </c>
      <c r="C15" s="22">
        <f t="shared" si="3"/>
        <v>1819.2636399697089</v>
      </c>
      <c r="D15" s="22">
        <f t="shared" si="3"/>
        <v>1897.6957195917926</v>
      </c>
      <c r="E15" s="22">
        <f t="shared" si="3"/>
        <v>2136.8504561681875</v>
      </c>
      <c r="F15" s="22">
        <f t="shared" si="3"/>
        <v>1953.4996934838268</v>
      </c>
      <c r="G15" s="22">
        <f t="shared" si="3"/>
        <v>1750.1652783287054</v>
      </c>
      <c r="H15" s="22">
        <f t="shared" si="3"/>
        <v>1552.8700000000001</v>
      </c>
      <c r="I15" s="22">
        <f t="shared" si="3"/>
        <v>1647.07</v>
      </c>
      <c r="J15" s="22">
        <f t="shared" si="3"/>
        <v>1591.3899999999999</v>
      </c>
      <c r="K15" s="22">
        <f t="shared" si="3"/>
        <v>1494.47</v>
      </c>
      <c r="L15" s="22">
        <f t="shared" si="3"/>
        <v>1512.9</v>
      </c>
      <c r="M15" s="22">
        <f t="shared" si="3"/>
        <v>1707</v>
      </c>
      <c r="N15" s="22">
        <f t="shared" si="3"/>
        <v>2556.15</v>
      </c>
      <c r="O15" s="22">
        <f t="shared" si="3"/>
        <v>1147.5</v>
      </c>
      <c r="P15" s="22">
        <f t="shared" si="3"/>
        <v>1992.8600000000001</v>
      </c>
      <c r="Q15" s="22">
        <f t="shared" si="3"/>
        <v>476.28</v>
      </c>
      <c r="R15" s="22">
        <f t="shared" si="3"/>
        <v>501.63432999999998</v>
      </c>
      <c r="S15" s="22">
        <f t="shared" ref="S15:W15" si="4">SUM(S13:S14)</f>
        <v>661.24537000000009</v>
      </c>
      <c r="T15" s="22">
        <f t="shared" si="4"/>
        <v>839.12016999999992</v>
      </c>
      <c r="U15" s="22">
        <f t="shared" si="4"/>
        <v>518.37432999999999</v>
      </c>
      <c r="V15" s="22">
        <f t="shared" si="4"/>
        <v>1588.0147200000001</v>
      </c>
      <c r="W15" s="22">
        <f t="shared" si="4"/>
        <v>1567.7981399999999</v>
      </c>
      <c r="X15" s="22">
        <f t="shared" ref="X15" si="5">SUM(X13:X14)</f>
        <v>1604.9882</v>
      </c>
    </row>
    <row r="16" spans="1:24" s="13" customFormat="1" ht="20.100000000000001" customHeight="1">
      <c r="A16" s="12" t="s">
        <v>20</v>
      </c>
      <c r="B16" s="23">
        <f t="shared" ref="B16:R16" si="6">SUM(B15,B12)</f>
        <v>85040.207709783266</v>
      </c>
      <c r="C16" s="23">
        <f t="shared" si="6"/>
        <v>91258.879953842275</v>
      </c>
      <c r="D16" s="23">
        <f t="shared" si="6"/>
        <v>100110.10541752311</v>
      </c>
      <c r="E16" s="23">
        <f t="shared" si="6"/>
        <v>104847.10853076582</v>
      </c>
      <c r="F16" s="23">
        <f t="shared" si="6"/>
        <v>112640.1379923792</v>
      </c>
      <c r="G16" s="23">
        <f t="shared" si="6"/>
        <v>122926.71258399144</v>
      </c>
      <c r="H16" s="23">
        <f t="shared" si="6"/>
        <v>110619.73</v>
      </c>
      <c r="I16" s="23">
        <f t="shared" si="6"/>
        <v>105695.70999999999</v>
      </c>
      <c r="J16" s="23">
        <f t="shared" si="6"/>
        <v>110496.2</v>
      </c>
      <c r="K16" s="23">
        <f t="shared" si="6"/>
        <v>117591.72</v>
      </c>
      <c r="L16" s="23">
        <f t="shared" si="6"/>
        <v>128591.23999999999</v>
      </c>
      <c r="M16" s="23">
        <f t="shared" si="6"/>
        <v>146547.09999999998</v>
      </c>
      <c r="N16" s="23">
        <f t="shared" si="6"/>
        <v>158757.21989999997</v>
      </c>
      <c r="O16" s="23">
        <f t="shared" si="6"/>
        <v>141109.81</v>
      </c>
      <c r="P16" s="23">
        <f t="shared" si="6"/>
        <v>121205.93448000001</v>
      </c>
      <c r="Q16" s="23">
        <f t="shared" si="6"/>
        <v>106020.29439</v>
      </c>
      <c r="R16" s="23">
        <f t="shared" si="6"/>
        <v>119232.99543</v>
      </c>
      <c r="S16" s="23">
        <f t="shared" ref="S16:W16" si="7">SUM(S15,S12)</f>
        <v>127024.72011000001</v>
      </c>
      <c r="T16" s="23">
        <f t="shared" si="7"/>
        <v>128159.43165999999</v>
      </c>
      <c r="U16" s="23">
        <f t="shared" si="7"/>
        <v>133711.66649999999</v>
      </c>
      <c r="V16" s="23">
        <f t="shared" si="7"/>
        <v>134773</v>
      </c>
      <c r="W16" s="23">
        <f t="shared" si="7"/>
        <v>133055.01394</v>
      </c>
      <c r="X16" s="23">
        <f t="shared" ref="X16" si="8">SUM(X15,X12)</f>
        <v>141306.77694999997</v>
      </c>
    </row>
    <row r="17" spans="1:24" s="7" customFormat="1" ht="20.100000000000001" customHeight="1">
      <c r="A17" s="8" t="s">
        <v>21</v>
      </c>
      <c r="B17" s="20">
        <v>387.28618994386545</v>
      </c>
      <c r="C17" s="20">
        <v>752.4671546884955</v>
      </c>
      <c r="D17" s="20">
        <v>654.95294075222682</v>
      </c>
      <c r="E17" s="20">
        <v>652.38661906650805</v>
      </c>
      <c r="F17" s="20">
        <v>687.43764499417023</v>
      </c>
      <c r="G17" s="20">
        <v>580.49956126116376</v>
      </c>
      <c r="H17" s="20">
        <v>568.05999999999995</v>
      </c>
      <c r="I17" s="20">
        <v>489.36</v>
      </c>
      <c r="J17" s="20">
        <v>568.05999999999995</v>
      </c>
      <c r="K17" s="20">
        <v>705.75</v>
      </c>
      <c r="L17" s="20">
        <v>955.03</v>
      </c>
      <c r="M17" s="20">
        <v>997.98981000000003</v>
      </c>
      <c r="N17" s="20">
        <v>2797.6895</v>
      </c>
      <c r="O17" s="20">
        <v>2340.16</v>
      </c>
      <c r="P17" s="20">
        <v>3191.9158199999997</v>
      </c>
      <c r="Q17" s="20">
        <v>13370.09569</v>
      </c>
      <c r="R17" s="20">
        <v>10092.937109999999</v>
      </c>
      <c r="S17" s="20">
        <v>1519.81</v>
      </c>
      <c r="T17" s="20">
        <v>1866.60187</v>
      </c>
      <c r="U17" s="20">
        <v>7704.5003200000001</v>
      </c>
      <c r="V17" s="20">
        <v>2773.7310000000002</v>
      </c>
      <c r="W17" s="20">
        <v>2368.62581</v>
      </c>
      <c r="X17" s="20">
        <v>1779.2237600000001</v>
      </c>
    </row>
    <row r="18" spans="1:24" s="15" customFormat="1" ht="23.1" customHeight="1">
      <c r="A18" s="14" t="s">
        <v>31</v>
      </c>
      <c r="B18" s="23">
        <f>+B16+B17</f>
        <v>85427.493899727138</v>
      </c>
      <c r="C18" s="23">
        <f t="shared" ref="C18:R18" si="9">+C16+C17</f>
        <v>92011.347108530768</v>
      </c>
      <c r="D18" s="23">
        <f t="shared" si="9"/>
        <v>100765.05835827533</v>
      </c>
      <c r="E18" s="23">
        <f t="shared" si="9"/>
        <v>105499.49514983234</v>
      </c>
      <c r="F18" s="23">
        <f t="shared" si="9"/>
        <v>113327.57563737337</v>
      </c>
      <c r="G18" s="23">
        <f t="shared" si="9"/>
        <v>123507.2121452526</v>
      </c>
      <c r="H18" s="23">
        <f t="shared" si="9"/>
        <v>111187.79</v>
      </c>
      <c r="I18" s="23">
        <f t="shared" si="9"/>
        <v>106185.06999999999</v>
      </c>
      <c r="J18" s="23">
        <f t="shared" si="9"/>
        <v>111064.26</v>
      </c>
      <c r="K18" s="23">
        <f t="shared" si="9"/>
        <v>118297.47</v>
      </c>
      <c r="L18" s="23">
        <f t="shared" si="9"/>
        <v>129546.26999999999</v>
      </c>
      <c r="M18" s="23">
        <f t="shared" si="9"/>
        <v>147545.08980999998</v>
      </c>
      <c r="N18" s="23">
        <f t="shared" si="9"/>
        <v>161554.90939999997</v>
      </c>
      <c r="O18" s="23">
        <f t="shared" si="9"/>
        <v>143449.97</v>
      </c>
      <c r="P18" s="23">
        <f t="shared" si="9"/>
        <v>124397.85030000001</v>
      </c>
      <c r="Q18" s="23">
        <f t="shared" si="9"/>
        <v>119390.39008</v>
      </c>
      <c r="R18" s="23">
        <f t="shared" si="9"/>
        <v>129325.93253999999</v>
      </c>
      <c r="S18" s="23">
        <f t="shared" ref="S18:W18" si="10">SUM(S17,S16)</f>
        <v>128544.53011000001</v>
      </c>
      <c r="T18" s="23">
        <f t="shared" si="10"/>
        <v>130026.03352999999</v>
      </c>
      <c r="U18" s="23">
        <f t="shared" si="10"/>
        <v>141416.16681999998</v>
      </c>
      <c r="V18" s="23">
        <f t="shared" si="10"/>
        <v>137546.731</v>
      </c>
      <c r="W18" s="23">
        <f t="shared" si="10"/>
        <v>135423.63975</v>
      </c>
      <c r="X18" s="23">
        <f t="shared" ref="X18" si="11">SUM(X17,X16)</f>
        <v>143086.00070999996</v>
      </c>
    </row>
    <row r="19" spans="1:24" s="15" customFormat="1" ht="23.1" customHeight="1">
      <c r="A19" s="6"/>
      <c r="B19" s="24"/>
      <c r="C19" s="24"/>
      <c r="D19" s="24"/>
      <c r="E19" s="24"/>
      <c r="F19" s="24"/>
      <c r="G19" s="24"/>
      <c r="H19" s="24"/>
      <c r="I19" s="24"/>
      <c r="J19" s="24"/>
      <c r="K19" s="24"/>
      <c r="L19" s="24"/>
      <c r="M19" s="24"/>
      <c r="N19" s="24"/>
      <c r="O19" s="24"/>
      <c r="P19" s="24"/>
      <c r="Q19" s="24"/>
    </row>
    <row r="20" spans="1:24" ht="14.25">
      <c r="A20" s="18" t="s">
        <v>25</v>
      </c>
      <c r="B20" s="19"/>
    </row>
    <row r="21" spans="1:24">
      <c r="A21" s="29" t="s">
        <v>32</v>
      </c>
    </row>
  </sheetData>
  <phoneticPr fontId="0" type="noConversion"/>
  <printOptions horizontalCentered="1"/>
  <pageMargins left="0.78740157480314965" right="0.78740157480314965" top="0.39370078740157483" bottom="0.98425196850393704" header="0" footer="0"/>
  <pageSetup paperSize="9" scale="98" orientation="landscape" horizontalDpi="1200" verticalDpi="1200" r:id="rId1"/>
  <headerFooter alignWithMargins="0">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0F054307-9DF9-4D90-BEE9-74BB2CB453AC}"/>
</file>

<file path=customXml/itemProps2.xml><?xml version="1.0" encoding="utf-8"?>
<ds:datastoreItem xmlns:ds="http://schemas.openxmlformats.org/officeDocument/2006/customXml" ds:itemID="{28F10B37-416B-4159-A0DC-0A950C9DF9C8}"/>
</file>

<file path=customXml/itemProps3.xml><?xml version="1.0" encoding="utf-8"?>
<ds:datastoreItem xmlns:ds="http://schemas.openxmlformats.org/officeDocument/2006/customXml" ds:itemID="{42A8DF0D-FB52-4307-9C04-D7A73DF69C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Estadística</vt:lpstr>
      <vt:lpstr>21</vt:lpstr>
      <vt:lpstr>221</vt:lpstr>
      <vt:lpstr>222</vt:lpstr>
      <vt:lpstr>223</vt:lpstr>
      <vt:lpstr>23</vt:lpstr>
      <vt:lpstr>'21'!Área_de_impresión</vt:lpstr>
      <vt:lpstr>'221'!Área_de_impresión</vt:lpstr>
      <vt:lpstr>'222'!Área_de_impresión</vt:lpstr>
      <vt:lpstr>'223'!Área_de_impresión</vt:lpstr>
      <vt:lpstr>'23'!Área_de_impresión</vt:lpstr>
      <vt:lpstr>Estadística!Área_de_impresión</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JIQ</dc:creator>
  <cp:lastModifiedBy>Pinazo Peral, Manuel</cp:lastModifiedBy>
  <cp:lastPrinted>2018-07-12T11:29:54Z</cp:lastPrinted>
  <dcterms:created xsi:type="dcterms:W3CDTF">2003-06-18T15:58:15Z</dcterms:created>
  <dcterms:modified xsi:type="dcterms:W3CDTF">2018-07-30T09:49:11Z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22;#Estadísticas:Presupuestos Generales del Estado|55e9f50c-0a1f-42de-ba43-43fd057afb43</vt:lpwstr>
  </property>
  <property fmtid="{D5CDD505-2E9C-101B-9397-08002B2CF9AE}" pid="3" name="ContentTypeId">
    <vt:lpwstr>0x010100D36617A13DB0DF45BE15055EE67E0793</vt:lpwstr>
  </property>
  <property fmtid="{D5CDD505-2E9C-101B-9397-08002B2CF9AE}" pid="4" name="Order">
    <vt:r8>19400</vt:r8>
  </property>
</Properties>
</file>