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16-2008-2017 Ley\"/>
    </mc:Choice>
  </mc:AlternateContent>
  <bookViews>
    <workbookView xWindow="240" yWindow="45" windowWidth="11580" windowHeight="6030"/>
  </bookViews>
  <sheets>
    <sheet name="Estadística" sheetId="19" r:id="rId1"/>
    <sheet name="51" sheetId="16" r:id="rId2"/>
    <sheet name="52" sheetId="18" r:id="rId3"/>
  </sheets>
  <definedNames>
    <definedName name="_xlnm.Print_Area" localSheetId="1">'51'!$A$1:$X$23</definedName>
    <definedName name="_xlnm.Print_Area" localSheetId="2">'52'!$A$1:$X$20</definedName>
    <definedName name="_xlnm.Print_Area" localSheetId="0">Estadística!$A$1:$T$34</definedName>
  </definedNames>
  <calcPr calcId="152511"/>
</workbook>
</file>

<file path=xl/calcChain.xml><?xml version="1.0" encoding="utf-8"?>
<calcChain xmlns="http://schemas.openxmlformats.org/spreadsheetml/2006/main">
  <c r="X13" i="18" l="1"/>
  <c r="X10" i="18"/>
  <c r="X14" i="18" l="1"/>
  <c r="X16" i="18" s="1"/>
  <c r="X18" i="16"/>
  <c r="X14" i="16"/>
  <c r="X11" i="16"/>
  <c r="X15" i="16" l="1"/>
  <c r="X19" i="16" s="1"/>
  <c r="W11" i="16" l="1"/>
  <c r="W14" i="16"/>
  <c r="W18" i="16"/>
  <c r="W10" i="18"/>
  <c r="W13" i="18"/>
  <c r="W14" i="18" l="1"/>
  <c r="W16" i="18" s="1"/>
  <c r="W15" i="16"/>
  <c r="W19" i="16" s="1"/>
  <c r="V15" i="18"/>
  <c r="V12" i="18"/>
  <c r="V9" i="18"/>
  <c r="V8" i="18"/>
  <c r="V7" i="18"/>
  <c r="V16" i="16" l="1"/>
  <c r="V13" i="16" l="1"/>
  <c r="V12" i="16"/>
  <c r="V10" i="16"/>
  <c r="V9" i="16"/>
  <c r="V8" i="16"/>
  <c r="V7" i="16"/>
  <c r="V10" i="18" l="1"/>
  <c r="V13" i="18"/>
  <c r="V18" i="16"/>
  <c r="V14" i="16"/>
  <c r="V11" i="16"/>
  <c r="V15" i="16" l="1"/>
  <c r="V19" i="16" s="1"/>
  <c r="V14" i="18"/>
  <c r="V16" i="18" s="1"/>
  <c r="U17" i="16"/>
  <c r="U16" i="16"/>
  <c r="U15" i="18" l="1"/>
  <c r="U12" i="18"/>
  <c r="U9" i="18"/>
  <c r="U8" i="18"/>
  <c r="U7" i="18"/>
  <c r="U13" i="16"/>
  <c r="U12" i="16"/>
  <c r="U10" i="16"/>
  <c r="U9" i="16"/>
  <c r="U8" i="16"/>
  <c r="U7" i="16"/>
  <c r="U10" i="18" l="1"/>
  <c r="U13" i="18"/>
  <c r="U11" i="16"/>
  <c r="U14" i="16"/>
  <c r="U18" i="16"/>
  <c r="U15" i="16" l="1"/>
  <c r="U19" i="16"/>
  <c r="U14" i="18"/>
  <c r="U16" i="18" s="1"/>
  <c r="T10" i="18"/>
  <c r="T13" i="18"/>
  <c r="T11" i="16"/>
  <c r="T14" i="16"/>
  <c r="T18" i="16"/>
  <c r="S10" i="18"/>
  <c r="S13" i="18"/>
  <c r="S18" i="16"/>
  <c r="S14" i="16"/>
  <c r="S11" i="16"/>
  <c r="R10" i="18"/>
  <c r="R13" i="18"/>
  <c r="R14" i="18"/>
  <c r="R16" i="18" s="1"/>
  <c r="B13" i="18"/>
  <c r="B10" i="18"/>
  <c r="B14" i="18" s="1"/>
  <c r="B16" i="18" s="1"/>
  <c r="C13" i="18"/>
  <c r="C10" i="18"/>
  <c r="C14" i="18" s="1"/>
  <c r="C16" i="18" s="1"/>
  <c r="D13" i="18"/>
  <c r="D10" i="18"/>
  <c r="R11" i="16"/>
  <c r="R14" i="16"/>
  <c r="R15" i="16" s="1"/>
  <c r="R19" i="16" s="1"/>
  <c r="R18" i="16"/>
  <c r="P10" i="18"/>
  <c r="P13" i="18"/>
  <c r="P14" i="18" s="1"/>
  <c r="P16" i="18" s="1"/>
  <c r="Q10" i="18"/>
  <c r="Q13" i="18"/>
  <c r="Q14" i="18" s="1"/>
  <c r="Q16" i="18" s="1"/>
  <c r="N13" i="18"/>
  <c r="O13" i="18"/>
  <c r="Q11" i="16"/>
  <c r="Q14" i="16"/>
  <c r="Q18" i="16"/>
  <c r="P14" i="16"/>
  <c r="P18" i="16"/>
  <c r="P11" i="16"/>
  <c r="F13" i="18"/>
  <c r="F10" i="18"/>
  <c r="F14" i="18" s="1"/>
  <c r="F16" i="18" s="1"/>
  <c r="G13" i="18"/>
  <c r="G10" i="18"/>
  <c r="G14" i="18" s="1"/>
  <c r="G16" i="18" s="1"/>
  <c r="H13" i="18"/>
  <c r="H10" i="18"/>
  <c r="H14" i="18" s="1"/>
  <c r="H16" i="18" s="1"/>
  <c r="I13" i="18"/>
  <c r="I10" i="18"/>
  <c r="I14" i="18" s="1"/>
  <c r="I16" i="18" s="1"/>
  <c r="J13" i="18"/>
  <c r="J10" i="18"/>
  <c r="K13" i="18"/>
  <c r="K10" i="18"/>
  <c r="K14" i="18"/>
  <c r="K16" i="18" s="1"/>
  <c r="L13" i="18"/>
  <c r="L10" i="18"/>
  <c r="L14" i="18" s="1"/>
  <c r="L16" i="18" s="1"/>
  <c r="M13" i="18"/>
  <c r="M10" i="18"/>
  <c r="M14" i="18" s="1"/>
  <c r="M16" i="18" s="1"/>
  <c r="N10" i="18"/>
  <c r="N14" i="18" s="1"/>
  <c r="N16" i="18" s="1"/>
  <c r="O10" i="18"/>
  <c r="O14" i="18" s="1"/>
  <c r="O16" i="18" s="1"/>
  <c r="E13" i="18"/>
  <c r="E10" i="18"/>
  <c r="E14" i="18" s="1"/>
  <c r="E16" i="18" s="1"/>
  <c r="O18" i="16"/>
  <c r="O14" i="16"/>
  <c r="O11" i="16"/>
  <c r="N18" i="16"/>
  <c r="N11" i="16"/>
  <c r="N14" i="16"/>
  <c r="N15" i="16"/>
  <c r="N19" i="16" s="1"/>
  <c r="M18" i="16"/>
  <c r="M11" i="16"/>
  <c r="M14" i="16"/>
  <c r="L18" i="16"/>
  <c r="L14" i="16"/>
  <c r="L11" i="16"/>
  <c r="L15" i="16" s="1"/>
  <c r="L19" i="16" s="1"/>
  <c r="K14" i="16"/>
  <c r="K11" i="16"/>
  <c r="C18" i="16"/>
  <c r="D18" i="16"/>
  <c r="E18" i="16"/>
  <c r="F18" i="16"/>
  <c r="G18" i="16"/>
  <c r="H18" i="16"/>
  <c r="I18" i="16"/>
  <c r="J18" i="16"/>
  <c r="K18" i="16"/>
  <c r="C11" i="16"/>
  <c r="C14" i="16"/>
  <c r="C15" i="16" s="1"/>
  <c r="C19" i="16" s="1"/>
  <c r="D11" i="16"/>
  <c r="D14" i="16"/>
  <c r="E11" i="16"/>
  <c r="E14" i="16"/>
  <c r="F11" i="16"/>
  <c r="F14" i="16"/>
  <c r="F15" i="16" s="1"/>
  <c r="F19" i="16" s="1"/>
  <c r="G11" i="16"/>
  <c r="G14" i="16"/>
  <c r="G15" i="16" s="1"/>
  <c r="G19" i="16" s="1"/>
  <c r="H11" i="16"/>
  <c r="H14" i="16"/>
  <c r="H15" i="16" s="1"/>
  <c r="H19" i="16" s="1"/>
  <c r="I14" i="16"/>
  <c r="J14" i="16"/>
  <c r="B11" i="16"/>
  <c r="B14" i="16"/>
  <c r="B18" i="16"/>
  <c r="I11" i="16"/>
  <c r="J11" i="16"/>
  <c r="J15" i="16" s="1"/>
  <c r="Q15" i="16" l="1"/>
  <c r="J19" i="16"/>
  <c r="D15" i="16"/>
  <c r="D19" i="16" s="1"/>
  <c r="P15" i="16"/>
  <c r="P19" i="16" s="1"/>
  <c r="I15" i="16"/>
  <c r="I19" i="16" s="1"/>
  <c r="B15" i="16"/>
  <c r="E15" i="16"/>
  <c r="E19" i="16" s="1"/>
  <c r="K15" i="16"/>
  <c r="K19" i="16" s="1"/>
  <c r="J14" i="18"/>
  <c r="J16" i="18" s="1"/>
  <c r="Q19" i="16"/>
  <c r="D14" i="18"/>
  <c r="D16" i="18" s="1"/>
  <c r="S15" i="16"/>
  <c r="S19" i="16" s="1"/>
  <c r="T15" i="16"/>
  <c r="T19" i="16" s="1"/>
  <c r="T14" i="18"/>
  <c r="T16" i="18" s="1"/>
  <c r="B19" i="16"/>
  <c r="M15" i="16"/>
  <c r="M19" i="16" s="1"/>
  <c r="O15" i="16"/>
  <c r="O19" i="16" s="1"/>
  <c r="S14" i="18"/>
  <c r="S16" i="18" s="1"/>
</calcChain>
</file>

<file path=xl/sharedStrings.xml><?xml version="1.0" encoding="utf-8"?>
<sst xmlns="http://schemas.openxmlformats.org/spreadsheetml/2006/main" count="79" uniqueCount="49">
  <si>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</si>
  <si>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</si>
  <si>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</si>
  <si>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</si>
  <si>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</si>
  <si>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</si>
  <si>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</si>
  <si>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</si>
  <si>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</si>
  <si>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</si>
  <si>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</si>
  <si>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</si>
  <si>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</si>
  <si>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</si>
  <si>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</si>
  <si>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</si>
  <si>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</si>
  <si>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</si>
  <si>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</si>
  <si>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</si>
  <si>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</si>
  <si>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</si>
  <si>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</si>
  <si>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</si>
  <si>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</si>
  <si>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</si>
  <si>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5.1. Gastos. Clasificación económica</t>
  </si>
  <si>
    <t>Presupuestos Generales del Estado</t>
  </si>
  <si>
    <t>Ingresos patrimoniales</t>
  </si>
  <si>
    <t>Enajenación inversiones reales</t>
  </si>
  <si>
    <t>5.2. Ingresos. Clasificación económica</t>
  </si>
  <si>
    <t>2005</t>
  </si>
  <si>
    <t>Tasas, precios y otros ingresos</t>
  </si>
  <si>
    <t>2007</t>
  </si>
  <si>
    <t>2008</t>
  </si>
  <si>
    <t>* Incluye Agencias estatales</t>
  </si>
  <si>
    <t>2009</t>
  </si>
  <si>
    <t>2010</t>
  </si>
  <si>
    <t>2011</t>
  </si>
  <si>
    <t>2012</t>
  </si>
  <si>
    <t xml:space="preserve"> 2013</t>
  </si>
  <si>
    <t xml:space="preserve"> 2014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</si>
  <si>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</si>
  <si>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5. PRESUPUESTO DE LOS ENTES PÚBLICOS *</t>
    </r>
  </si>
  <si>
    <t xml:space="preserve"> 2015</t>
  </si>
  <si>
    <t xml:space="preserve"> 2016</t>
  </si>
  <si>
    <t xml:space="preserve"> 2017</t>
  </si>
  <si>
    <t>2017</t>
  </si>
  <si>
    <t>29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</si>
</sst>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 &quot;"/>
    <numFmt numFmtId="165" formatCode="#,##0.00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7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3" fontId="14" fillId="0" borderId="0" xfId="0" applyNumberFormat="1" applyFont="1" applyFill="1" applyAlignment="1"/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4" xfId="0" applyNumberFormat="1" applyFont="1" applyFill="1" applyBorder="1" applyAlignment="1">
      <alignment vertical="center"/>
    </xf>
    <xf numFmtId="1" fontId="9" fillId="3" borderId="4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3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1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Alignment="1">
      <alignment vertical="center"/>
    </xf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" fontId="9" fillId="3" borderId="4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7" fillId="2" borderId="0" xfId="0" quotePrefix="1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vertical="center"/>
    </xf>
    <xf numFmtId="3" fontId="9" fillId="3" borderId="4" xfId="0" quotePrefix="1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left" vertical="center"/>
    </xf>
    <xf numFmtId="3" fontId="10" fillId="0" borderId="2" xfId="0" quotePrefix="1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vertical="center"/>
    </xf>
    <xf numFmtId="0" fontId="17" fillId="0" borderId="0" xfId="0" applyFont="1" applyBorder="1" applyAlignment="1">
      <alignment wrapText="1"/>
    </xf>
    <xf numFmtId="4" fontId="17" fillId="0" borderId="0" xfId="0" applyNumberFormat="1" applyFont="1" applyBorder="1" applyAlignment="1">
      <alignment horizontal="right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3" fontId="18" fillId="0" borderId="0" xfId="0" quotePrefix="1" applyNumberFormat="1" applyFont="1" applyFill="1" applyBorder="1" applyAlignment="1">
      <alignment horizontal="left" vertical="center" indent="8"/>
    </xf>
    <xf numFmtId="1" fontId="18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164" fontId="19" fillId="0" borderId="0" xfId="0" quotePrefix="1" applyNumberFormat="1" applyFont="1" applyFill="1" applyBorder="1" applyAlignment="1" applyProtection="1">
      <alignment horizontal="right" vertical="center"/>
      <protection locked="0"/>
    </xf>
    <xf numFmtId="164" fontId="19" fillId="0" borderId="0" xfId="0" quotePrefix="1" applyNumberFormat="1" applyFont="1" applyBorder="1" applyAlignment="1" applyProtection="1">
      <alignment horizontal="right" vertical="center"/>
      <protection locked="0"/>
    </xf>
    <xf numFmtId="164" fontId="19" fillId="0" borderId="0" xfId="0" applyNumberFormat="1" applyFont="1" applyFill="1" applyBorder="1" applyAlignment="1" applyProtection="1">
      <alignment horizontal="right" vertical="center"/>
      <protection locked="0"/>
    </xf>
    <xf numFmtId="165" fontId="20" fillId="0" borderId="0" xfId="0" quotePrefix="1" applyNumberFormat="1" applyFont="1" applyBorder="1" applyAlignment="1">
      <alignment horizontal="right" vertical="center"/>
    </xf>
    <xf numFmtId="164" fontId="20" fillId="0" borderId="0" xfId="0" quotePrefix="1" applyNumberFormat="1" applyFont="1" applyBorder="1" applyAlignment="1">
      <alignment horizontal="right" vertical="center"/>
    </xf>
    <xf numFmtId="165" fontId="20" fillId="0" borderId="0" xfId="0" quotePrefix="1" applyNumberFormat="1" applyFont="1" applyBorder="1" applyAlignment="1" applyProtection="1">
      <alignment horizontal="right" vertical="center"/>
      <protection locked="0"/>
    </xf>
    <xf numFmtId="164" fontId="20" fillId="0" borderId="0" xfId="0" quotePrefix="1" applyNumberFormat="1" applyFont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104774</xdr:rowOff>
    </xdr:from>
    <xdr:to>
      <xdr:col>20</xdr:col>
      <xdr:colOff>104775</xdr:colOff>
      <xdr:row>23</xdr:row>
      <xdr:rowOff>19049</xdr:rowOff>
    </xdr:to>
    <xdr:sp macro="" textlink="">
      <xdr:nvSpPr>
        <xdr:cNvPr id="3" name="2 CuadroTexto"/>
        <xdr:cNvSpPr txBox="1"/>
      </xdr:nvSpPr>
      <xdr:spPr>
        <a:xfrm>
          <a:off x="2428875" y="2838449"/>
          <a:ext cx="5943600" cy="120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2008-2017 Ley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Entes Públicos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2017</a:t>
          </a:r>
        </a:p>
        <a:p>
          <a:endParaRPr lang="es-ES" sz="2400" b="1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85725</xdr:rowOff>
    </xdr:from>
    <xdr:to>
      <xdr:col>11</xdr:col>
      <xdr:colOff>428625</xdr:colOff>
      <xdr:row>18</xdr:row>
      <xdr:rowOff>85725</xdr:rowOff>
    </xdr:to>
    <xdr:sp macro="" textlink="">
      <xdr:nvSpPr>
        <xdr:cNvPr id="4" name="3 Medio marco"/>
        <xdr:cNvSpPr/>
      </xdr:nvSpPr>
      <xdr:spPr>
        <a:xfrm>
          <a:off x="2247900" y="265747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11</xdr:col>
      <xdr:colOff>628154</xdr:colOff>
      <xdr:row>5</xdr:row>
      <xdr:rowOff>29028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3066554" cy="82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pane xSplit="8" ySplit="2" topLeftCell="K15" activePane="bottomRight" state="frozen"/>
      <selection sqref="A1:A1048576"/>
      <selection pane="topRight" sqref="A1:A1048576"/>
      <selection pane="bottomLeft" sqref="A1:A1048576"/>
      <selection pane="bottomRight" activeCell="R32" sqref="R32"/>
    </sheetView>
  </sheetViews>
  <sheetFormatPr baseColWidth="10" defaultRowHeight="12.75" x14ac:dyDescent="0.2"/>
  <cols>
    <col min="1" max="1" width="36.5703125" style="2" customWidth="1"/>
    <col min="2" max="10" width="9.7109375" style="1" hidden="1" customWidth="1"/>
    <col min="11" max="11" width="6.5703125" style="1" hidden="1" customWidth="1"/>
    <col min="12" max="21" width="9.7109375" style="1" customWidth="1"/>
    <col min="22" max="256" width="11.42578125" style="1"/>
    <col min="257" max="257" width="36.5703125" style="1" customWidth="1"/>
    <col min="258" max="267" width="0" style="1" hidden="1" customWidth="1"/>
    <col min="268" max="277" width="9.7109375" style="1" customWidth="1"/>
    <col min="278" max="512" width="11.42578125" style="1"/>
    <col min="513" max="513" width="36.5703125" style="1" customWidth="1"/>
    <col min="514" max="523" width="0" style="1" hidden="1" customWidth="1"/>
    <col min="524" max="533" width="9.7109375" style="1" customWidth="1"/>
    <col min="534" max="768" width="11.42578125" style="1"/>
    <col min="769" max="769" width="36.5703125" style="1" customWidth="1"/>
    <col min="770" max="779" width="0" style="1" hidden="1" customWidth="1"/>
    <col min="780" max="789" width="9.7109375" style="1" customWidth="1"/>
    <col min="790" max="1024" width="11.42578125" style="1"/>
    <col min="1025" max="1025" width="36.5703125" style="1" customWidth="1"/>
    <col min="1026" max="1035" width="0" style="1" hidden="1" customWidth="1"/>
    <col min="1036" max="1045" width="9.7109375" style="1" customWidth="1"/>
    <col min="1046" max="1280" width="11.42578125" style="1"/>
    <col min="1281" max="1281" width="36.5703125" style="1" customWidth="1"/>
    <col min="1282" max="1291" width="0" style="1" hidden="1" customWidth="1"/>
    <col min="1292" max="1301" width="9.7109375" style="1" customWidth="1"/>
    <col min="1302" max="1536" width="11.42578125" style="1"/>
    <col min="1537" max="1537" width="36.5703125" style="1" customWidth="1"/>
    <col min="1538" max="1547" width="0" style="1" hidden="1" customWidth="1"/>
    <col min="1548" max="1557" width="9.7109375" style="1" customWidth="1"/>
    <col min="1558" max="1792" width="11.42578125" style="1"/>
    <col min="1793" max="1793" width="36.5703125" style="1" customWidth="1"/>
    <col min="1794" max="1803" width="0" style="1" hidden="1" customWidth="1"/>
    <col min="1804" max="1813" width="9.7109375" style="1" customWidth="1"/>
    <col min="1814" max="2048" width="11.42578125" style="1"/>
    <col min="2049" max="2049" width="36.5703125" style="1" customWidth="1"/>
    <col min="2050" max="2059" width="0" style="1" hidden="1" customWidth="1"/>
    <col min="2060" max="2069" width="9.7109375" style="1" customWidth="1"/>
    <col min="2070" max="2304" width="11.42578125" style="1"/>
    <col min="2305" max="2305" width="36.5703125" style="1" customWidth="1"/>
    <col min="2306" max="2315" width="0" style="1" hidden="1" customWidth="1"/>
    <col min="2316" max="2325" width="9.7109375" style="1" customWidth="1"/>
    <col min="2326" max="2560" width="11.42578125" style="1"/>
    <col min="2561" max="2561" width="36.5703125" style="1" customWidth="1"/>
    <col min="2562" max="2571" width="0" style="1" hidden="1" customWidth="1"/>
    <col min="2572" max="2581" width="9.7109375" style="1" customWidth="1"/>
    <col min="2582" max="2816" width="11.42578125" style="1"/>
    <col min="2817" max="2817" width="36.5703125" style="1" customWidth="1"/>
    <col min="2818" max="2827" width="0" style="1" hidden="1" customWidth="1"/>
    <col min="2828" max="2837" width="9.7109375" style="1" customWidth="1"/>
    <col min="2838" max="3072" width="11.42578125" style="1"/>
    <col min="3073" max="3073" width="36.5703125" style="1" customWidth="1"/>
    <col min="3074" max="3083" width="0" style="1" hidden="1" customWidth="1"/>
    <col min="3084" max="3093" width="9.7109375" style="1" customWidth="1"/>
    <col min="3094" max="3328" width="11.42578125" style="1"/>
    <col min="3329" max="3329" width="36.5703125" style="1" customWidth="1"/>
    <col min="3330" max="3339" width="0" style="1" hidden="1" customWidth="1"/>
    <col min="3340" max="3349" width="9.7109375" style="1" customWidth="1"/>
    <col min="3350" max="3584" width="11.42578125" style="1"/>
    <col min="3585" max="3585" width="36.5703125" style="1" customWidth="1"/>
    <col min="3586" max="3595" width="0" style="1" hidden="1" customWidth="1"/>
    <col min="3596" max="3605" width="9.7109375" style="1" customWidth="1"/>
    <col min="3606" max="3840" width="11.42578125" style="1"/>
    <col min="3841" max="3841" width="36.5703125" style="1" customWidth="1"/>
    <col min="3842" max="3851" width="0" style="1" hidden="1" customWidth="1"/>
    <col min="3852" max="3861" width="9.7109375" style="1" customWidth="1"/>
    <col min="3862" max="4096" width="11.42578125" style="1"/>
    <col min="4097" max="4097" width="36.5703125" style="1" customWidth="1"/>
    <col min="4098" max="4107" width="0" style="1" hidden="1" customWidth="1"/>
    <col min="4108" max="4117" width="9.7109375" style="1" customWidth="1"/>
    <col min="4118" max="4352" width="11.42578125" style="1"/>
    <col min="4353" max="4353" width="36.5703125" style="1" customWidth="1"/>
    <col min="4354" max="4363" width="0" style="1" hidden="1" customWidth="1"/>
    <col min="4364" max="4373" width="9.7109375" style="1" customWidth="1"/>
    <col min="4374" max="4608" width="11.42578125" style="1"/>
    <col min="4609" max="4609" width="36.5703125" style="1" customWidth="1"/>
    <col min="4610" max="4619" width="0" style="1" hidden="1" customWidth="1"/>
    <col min="4620" max="4629" width="9.7109375" style="1" customWidth="1"/>
    <col min="4630" max="4864" width="11.42578125" style="1"/>
    <col min="4865" max="4865" width="36.5703125" style="1" customWidth="1"/>
    <col min="4866" max="4875" width="0" style="1" hidden="1" customWidth="1"/>
    <col min="4876" max="4885" width="9.7109375" style="1" customWidth="1"/>
    <col min="4886" max="5120" width="11.42578125" style="1"/>
    <col min="5121" max="5121" width="36.5703125" style="1" customWidth="1"/>
    <col min="5122" max="5131" width="0" style="1" hidden="1" customWidth="1"/>
    <col min="5132" max="5141" width="9.7109375" style="1" customWidth="1"/>
    <col min="5142" max="5376" width="11.42578125" style="1"/>
    <col min="5377" max="5377" width="36.5703125" style="1" customWidth="1"/>
    <col min="5378" max="5387" width="0" style="1" hidden="1" customWidth="1"/>
    <col min="5388" max="5397" width="9.7109375" style="1" customWidth="1"/>
    <col min="5398" max="5632" width="11.42578125" style="1"/>
    <col min="5633" max="5633" width="36.5703125" style="1" customWidth="1"/>
    <col min="5634" max="5643" width="0" style="1" hidden="1" customWidth="1"/>
    <col min="5644" max="5653" width="9.7109375" style="1" customWidth="1"/>
    <col min="5654" max="5888" width="11.42578125" style="1"/>
    <col min="5889" max="5889" width="36.5703125" style="1" customWidth="1"/>
    <col min="5890" max="5899" width="0" style="1" hidden="1" customWidth="1"/>
    <col min="5900" max="5909" width="9.7109375" style="1" customWidth="1"/>
    <col min="5910" max="6144" width="11.42578125" style="1"/>
    <col min="6145" max="6145" width="36.5703125" style="1" customWidth="1"/>
    <col min="6146" max="6155" width="0" style="1" hidden="1" customWidth="1"/>
    <col min="6156" max="6165" width="9.7109375" style="1" customWidth="1"/>
    <col min="6166" max="6400" width="11.42578125" style="1"/>
    <col min="6401" max="6401" width="36.5703125" style="1" customWidth="1"/>
    <col min="6402" max="6411" width="0" style="1" hidden="1" customWidth="1"/>
    <col min="6412" max="6421" width="9.7109375" style="1" customWidth="1"/>
    <col min="6422" max="6656" width="11.42578125" style="1"/>
    <col min="6657" max="6657" width="36.5703125" style="1" customWidth="1"/>
    <col min="6658" max="6667" width="0" style="1" hidden="1" customWidth="1"/>
    <col min="6668" max="6677" width="9.7109375" style="1" customWidth="1"/>
    <col min="6678" max="6912" width="11.42578125" style="1"/>
    <col min="6913" max="6913" width="36.5703125" style="1" customWidth="1"/>
    <col min="6914" max="6923" width="0" style="1" hidden="1" customWidth="1"/>
    <col min="6924" max="6933" width="9.7109375" style="1" customWidth="1"/>
    <col min="6934" max="7168" width="11.42578125" style="1"/>
    <col min="7169" max="7169" width="36.5703125" style="1" customWidth="1"/>
    <col min="7170" max="7179" width="0" style="1" hidden="1" customWidth="1"/>
    <col min="7180" max="7189" width="9.7109375" style="1" customWidth="1"/>
    <col min="7190" max="7424" width="11.42578125" style="1"/>
    <col min="7425" max="7425" width="36.5703125" style="1" customWidth="1"/>
    <col min="7426" max="7435" width="0" style="1" hidden="1" customWidth="1"/>
    <col min="7436" max="7445" width="9.7109375" style="1" customWidth="1"/>
    <col min="7446" max="7680" width="11.42578125" style="1"/>
    <col min="7681" max="7681" width="36.5703125" style="1" customWidth="1"/>
    <col min="7682" max="7691" width="0" style="1" hidden="1" customWidth="1"/>
    <col min="7692" max="7701" width="9.7109375" style="1" customWidth="1"/>
    <col min="7702" max="7936" width="11.42578125" style="1"/>
    <col min="7937" max="7937" width="36.5703125" style="1" customWidth="1"/>
    <col min="7938" max="7947" width="0" style="1" hidden="1" customWidth="1"/>
    <col min="7948" max="7957" width="9.7109375" style="1" customWidth="1"/>
    <col min="7958" max="8192" width="11.42578125" style="1"/>
    <col min="8193" max="8193" width="36.5703125" style="1" customWidth="1"/>
    <col min="8194" max="8203" width="0" style="1" hidden="1" customWidth="1"/>
    <col min="8204" max="8213" width="9.7109375" style="1" customWidth="1"/>
    <col min="8214" max="8448" width="11.42578125" style="1"/>
    <col min="8449" max="8449" width="36.5703125" style="1" customWidth="1"/>
    <col min="8450" max="8459" width="0" style="1" hidden="1" customWidth="1"/>
    <col min="8460" max="8469" width="9.7109375" style="1" customWidth="1"/>
    <col min="8470" max="8704" width="11.42578125" style="1"/>
    <col min="8705" max="8705" width="36.5703125" style="1" customWidth="1"/>
    <col min="8706" max="8715" width="0" style="1" hidden="1" customWidth="1"/>
    <col min="8716" max="8725" width="9.7109375" style="1" customWidth="1"/>
    <col min="8726" max="8960" width="11.42578125" style="1"/>
    <col min="8961" max="8961" width="36.5703125" style="1" customWidth="1"/>
    <col min="8962" max="8971" width="0" style="1" hidden="1" customWidth="1"/>
    <col min="8972" max="8981" width="9.7109375" style="1" customWidth="1"/>
    <col min="8982" max="9216" width="11.42578125" style="1"/>
    <col min="9217" max="9217" width="36.5703125" style="1" customWidth="1"/>
    <col min="9218" max="9227" width="0" style="1" hidden="1" customWidth="1"/>
    <col min="9228" max="9237" width="9.7109375" style="1" customWidth="1"/>
    <col min="9238" max="9472" width="11.42578125" style="1"/>
    <col min="9473" max="9473" width="36.5703125" style="1" customWidth="1"/>
    <col min="9474" max="9483" width="0" style="1" hidden="1" customWidth="1"/>
    <col min="9484" max="9493" width="9.7109375" style="1" customWidth="1"/>
    <col min="9494" max="9728" width="11.42578125" style="1"/>
    <col min="9729" max="9729" width="36.5703125" style="1" customWidth="1"/>
    <col min="9730" max="9739" width="0" style="1" hidden="1" customWidth="1"/>
    <col min="9740" max="9749" width="9.7109375" style="1" customWidth="1"/>
    <col min="9750" max="9984" width="11.42578125" style="1"/>
    <col min="9985" max="9985" width="36.5703125" style="1" customWidth="1"/>
    <col min="9986" max="9995" width="0" style="1" hidden="1" customWidth="1"/>
    <col min="9996" max="10005" width="9.7109375" style="1" customWidth="1"/>
    <col min="10006" max="10240" width="11.42578125" style="1"/>
    <col min="10241" max="10241" width="36.5703125" style="1" customWidth="1"/>
    <col min="10242" max="10251" width="0" style="1" hidden="1" customWidth="1"/>
    <col min="10252" max="10261" width="9.7109375" style="1" customWidth="1"/>
    <col min="10262" max="10496" width="11.42578125" style="1"/>
    <col min="10497" max="10497" width="36.5703125" style="1" customWidth="1"/>
    <col min="10498" max="10507" width="0" style="1" hidden="1" customWidth="1"/>
    <col min="10508" max="10517" width="9.7109375" style="1" customWidth="1"/>
    <col min="10518" max="10752" width="11.42578125" style="1"/>
    <col min="10753" max="10753" width="36.5703125" style="1" customWidth="1"/>
    <col min="10754" max="10763" width="0" style="1" hidden="1" customWidth="1"/>
    <col min="10764" max="10773" width="9.7109375" style="1" customWidth="1"/>
    <col min="10774" max="11008" width="11.42578125" style="1"/>
    <col min="11009" max="11009" width="36.5703125" style="1" customWidth="1"/>
    <col min="11010" max="11019" width="0" style="1" hidden="1" customWidth="1"/>
    <col min="11020" max="11029" width="9.7109375" style="1" customWidth="1"/>
    <col min="11030" max="11264" width="11.42578125" style="1"/>
    <col min="11265" max="11265" width="36.5703125" style="1" customWidth="1"/>
    <col min="11266" max="11275" width="0" style="1" hidden="1" customWidth="1"/>
    <col min="11276" max="11285" width="9.7109375" style="1" customWidth="1"/>
    <col min="11286" max="11520" width="11.42578125" style="1"/>
    <col min="11521" max="11521" width="36.5703125" style="1" customWidth="1"/>
    <col min="11522" max="11531" width="0" style="1" hidden="1" customWidth="1"/>
    <col min="11532" max="11541" width="9.7109375" style="1" customWidth="1"/>
    <col min="11542" max="11776" width="11.42578125" style="1"/>
    <col min="11777" max="11777" width="36.5703125" style="1" customWidth="1"/>
    <col min="11778" max="11787" width="0" style="1" hidden="1" customWidth="1"/>
    <col min="11788" max="11797" width="9.7109375" style="1" customWidth="1"/>
    <col min="11798" max="12032" width="11.42578125" style="1"/>
    <col min="12033" max="12033" width="36.5703125" style="1" customWidth="1"/>
    <col min="12034" max="12043" width="0" style="1" hidden="1" customWidth="1"/>
    <col min="12044" max="12053" width="9.7109375" style="1" customWidth="1"/>
    <col min="12054" max="12288" width="11.42578125" style="1"/>
    <col min="12289" max="12289" width="36.5703125" style="1" customWidth="1"/>
    <col min="12290" max="12299" width="0" style="1" hidden="1" customWidth="1"/>
    <col min="12300" max="12309" width="9.7109375" style="1" customWidth="1"/>
    <col min="12310" max="12544" width="11.42578125" style="1"/>
    <col min="12545" max="12545" width="36.5703125" style="1" customWidth="1"/>
    <col min="12546" max="12555" width="0" style="1" hidden="1" customWidth="1"/>
    <col min="12556" max="12565" width="9.7109375" style="1" customWidth="1"/>
    <col min="12566" max="12800" width="11.42578125" style="1"/>
    <col min="12801" max="12801" width="36.5703125" style="1" customWidth="1"/>
    <col min="12802" max="12811" width="0" style="1" hidden="1" customWidth="1"/>
    <col min="12812" max="12821" width="9.7109375" style="1" customWidth="1"/>
    <col min="12822" max="13056" width="11.42578125" style="1"/>
    <col min="13057" max="13057" width="36.5703125" style="1" customWidth="1"/>
    <col min="13058" max="13067" width="0" style="1" hidden="1" customWidth="1"/>
    <col min="13068" max="13077" width="9.7109375" style="1" customWidth="1"/>
    <col min="13078" max="13312" width="11.42578125" style="1"/>
    <col min="13313" max="13313" width="36.5703125" style="1" customWidth="1"/>
    <col min="13314" max="13323" width="0" style="1" hidden="1" customWidth="1"/>
    <col min="13324" max="13333" width="9.7109375" style="1" customWidth="1"/>
    <col min="13334" max="13568" width="11.42578125" style="1"/>
    <col min="13569" max="13569" width="36.5703125" style="1" customWidth="1"/>
    <col min="13570" max="13579" width="0" style="1" hidden="1" customWidth="1"/>
    <col min="13580" max="13589" width="9.7109375" style="1" customWidth="1"/>
    <col min="13590" max="13824" width="11.42578125" style="1"/>
    <col min="13825" max="13825" width="36.5703125" style="1" customWidth="1"/>
    <col min="13826" max="13835" width="0" style="1" hidden="1" customWidth="1"/>
    <col min="13836" max="13845" width="9.7109375" style="1" customWidth="1"/>
    <col min="13846" max="14080" width="11.42578125" style="1"/>
    <col min="14081" max="14081" width="36.5703125" style="1" customWidth="1"/>
    <col min="14082" max="14091" width="0" style="1" hidden="1" customWidth="1"/>
    <col min="14092" max="14101" width="9.7109375" style="1" customWidth="1"/>
    <col min="14102" max="14336" width="11.42578125" style="1"/>
    <col min="14337" max="14337" width="36.5703125" style="1" customWidth="1"/>
    <col min="14338" max="14347" width="0" style="1" hidden="1" customWidth="1"/>
    <col min="14348" max="14357" width="9.7109375" style="1" customWidth="1"/>
    <col min="14358" max="14592" width="11.42578125" style="1"/>
    <col min="14593" max="14593" width="36.5703125" style="1" customWidth="1"/>
    <col min="14594" max="14603" width="0" style="1" hidden="1" customWidth="1"/>
    <col min="14604" max="14613" width="9.7109375" style="1" customWidth="1"/>
    <col min="14614" max="14848" width="11.42578125" style="1"/>
    <col min="14849" max="14849" width="36.5703125" style="1" customWidth="1"/>
    <col min="14850" max="14859" width="0" style="1" hidden="1" customWidth="1"/>
    <col min="14860" max="14869" width="9.7109375" style="1" customWidth="1"/>
    <col min="14870" max="15104" width="11.42578125" style="1"/>
    <col min="15105" max="15105" width="36.5703125" style="1" customWidth="1"/>
    <col min="15106" max="15115" width="0" style="1" hidden="1" customWidth="1"/>
    <col min="15116" max="15125" width="9.7109375" style="1" customWidth="1"/>
    <col min="15126" max="15360" width="11.42578125" style="1"/>
    <col min="15361" max="15361" width="36.5703125" style="1" customWidth="1"/>
    <col min="15362" max="15371" width="0" style="1" hidden="1" customWidth="1"/>
    <col min="15372" max="15381" width="9.7109375" style="1" customWidth="1"/>
    <col min="15382" max="15616" width="11.42578125" style="1"/>
    <col min="15617" max="15617" width="36.5703125" style="1" customWidth="1"/>
    <col min="15618" max="15627" width="0" style="1" hidden="1" customWidth="1"/>
    <col min="15628" max="15637" width="9.7109375" style="1" customWidth="1"/>
    <col min="15638" max="15872" width="11.42578125" style="1"/>
    <col min="15873" max="15873" width="36.5703125" style="1" customWidth="1"/>
    <col min="15874" max="15883" width="0" style="1" hidden="1" customWidth="1"/>
    <col min="15884" max="15893" width="9.7109375" style="1" customWidth="1"/>
    <col min="15894" max="16128" width="11.42578125" style="1"/>
    <col min="16129" max="16129" width="36.5703125" style="1" customWidth="1"/>
    <col min="16130" max="16139" width="0" style="1" hidden="1" customWidth="1"/>
    <col min="16140" max="16149" width="9.7109375" style="1" customWidth="1"/>
    <col min="16150" max="16384" width="11.42578125" style="1"/>
  </cols>
  <sheetData>
    <row r="1" spans="1:1" ht="24.95" customHeight="1" x14ac:dyDescent="0.2">
      <c r="A1" s="63"/>
    </row>
    <row r="2" spans="1:1" ht="24.95" customHeight="1" x14ac:dyDescent="0.2">
      <c r="A2" s="63"/>
    </row>
    <row r="31" spans="18:18" ht="15.75" x14ac:dyDescent="0.2">
      <c r="R31" s="66" t="s">
        <v>48</v>
      </c>
    </row>
  </sheetData>
  <printOptions horizontalCentered="1"/>
  <pageMargins left="0.74803149606299213" right="0.74803149606299213" top="0.39370078740157483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Y24"/>
  <sheetViews>
    <sheetView showGridLines="0" zoomScaleNormal="100" workbookViewId="0">
      <pane xSplit="8" ySplit="6" topLeftCell="O10" activePane="bottomRight" state="frozen"/>
      <selection activeCell="R32" sqref="R32"/>
      <selection pane="topRight" activeCell="R32" sqref="R32"/>
      <selection pane="bottomLeft" activeCell="R32" sqref="R32"/>
      <selection pane="bottomRight" activeCell="R31" sqref="R31"/>
    </sheetView>
  </sheetViews>
  <sheetFormatPr baseColWidth="10" defaultColWidth="11.42578125" defaultRowHeight="12.75" x14ac:dyDescent="0.2"/>
  <cols>
    <col min="1" max="1" width="36.5703125" style="2" customWidth="1"/>
    <col min="2" max="2" width="12.5703125" style="1" hidden="1" customWidth="1"/>
    <col min="3" max="14" width="9.7109375" style="1" hidden="1" customWidth="1"/>
    <col min="15" max="24" width="9.7109375" style="1" customWidth="1"/>
    <col min="25" max="16384" width="11.42578125" style="1"/>
  </cols>
  <sheetData>
    <row r="1" spans="1:25" ht="24.95" customHeight="1" x14ac:dyDescent="0.2">
      <c r="A1" s="64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5" ht="24.95" customHeight="1" x14ac:dyDescent="0.2">
      <c r="A2" s="65" t="s">
        <v>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5" ht="20.2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5" ht="20.100000000000001" customHeight="1" x14ac:dyDescent="0.2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5" ht="15.75" thickBot="1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5" s="3" customFormat="1" ht="23.25" customHeight="1" thickBot="1" x14ac:dyDescent="0.25">
      <c r="A6" s="45" t="s">
        <v>11</v>
      </c>
      <c r="B6" s="46" t="s">
        <v>1</v>
      </c>
      <c r="C6" s="46" t="s">
        <v>10</v>
      </c>
      <c r="D6" s="46" t="s">
        <v>2</v>
      </c>
      <c r="E6" s="46" t="s">
        <v>3</v>
      </c>
      <c r="F6" s="46" t="s">
        <v>4</v>
      </c>
      <c r="G6" s="46" t="s">
        <v>5</v>
      </c>
      <c r="H6" s="46" t="s">
        <v>6</v>
      </c>
      <c r="I6" s="46" t="s">
        <v>9</v>
      </c>
      <c r="J6" s="46" t="s">
        <v>7</v>
      </c>
      <c r="K6" s="46" t="s">
        <v>8</v>
      </c>
      <c r="L6" s="46" t="s">
        <v>31</v>
      </c>
      <c r="M6" s="58">
        <v>2006</v>
      </c>
      <c r="N6" s="58" t="s">
        <v>33</v>
      </c>
      <c r="O6" s="58" t="s">
        <v>34</v>
      </c>
      <c r="P6" s="58" t="s">
        <v>36</v>
      </c>
      <c r="Q6" s="58" t="s">
        <v>37</v>
      </c>
      <c r="R6" s="58" t="s">
        <v>38</v>
      </c>
      <c r="S6" s="58" t="s">
        <v>39</v>
      </c>
      <c r="T6" s="62" t="s">
        <v>40</v>
      </c>
      <c r="U6" s="62" t="s">
        <v>41</v>
      </c>
      <c r="V6" s="62" t="s">
        <v>44</v>
      </c>
      <c r="W6" s="62" t="s">
        <v>45</v>
      </c>
      <c r="X6" s="62" t="s">
        <v>46</v>
      </c>
    </row>
    <row r="7" spans="1:25" s="4" customFormat="1" ht="20.100000000000001" customHeight="1" x14ac:dyDescent="0.2">
      <c r="A7" s="47" t="s">
        <v>12</v>
      </c>
      <c r="B7" s="9">
        <v>591.77454833940362</v>
      </c>
      <c r="C7" s="9">
        <v>591.58222446600075</v>
      </c>
      <c r="D7" s="9">
        <v>607.08833675910239</v>
      </c>
      <c r="E7" s="9">
        <v>621.92732561633795</v>
      </c>
      <c r="F7" s="9">
        <v>596.67880711117527</v>
      </c>
      <c r="G7" s="9">
        <v>612.62966836152077</v>
      </c>
      <c r="H7" s="9">
        <v>629.43997692113521</v>
      </c>
      <c r="I7" s="9">
        <v>790.5</v>
      </c>
      <c r="J7" s="9">
        <v>900.71</v>
      </c>
      <c r="K7" s="9">
        <v>974.74900000000002</v>
      </c>
      <c r="L7" s="9">
        <v>1015.17</v>
      </c>
      <c r="M7" s="9">
        <v>1056.8900000000001</v>
      </c>
      <c r="N7" s="9">
        <v>1136.28</v>
      </c>
      <c r="O7" s="9">
        <v>1203.1505</v>
      </c>
      <c r="P7" s="9">
        <v>1726.5391100000002</v>
      </c>
      <c r="Q7" s="9">
        <v>1674.7858200000001</v>
      </c>
      <c r="R7" s="9">
        <v>1578.66876</v>
      </c>
      <c r="S7" s="9">
        <v>1568.03529</v>
      </c>
      <c r="T7" s="9">
        <v>1487.1035199999999</v>
      </c>
      <c r="U7" s="9">
        <f>479.98233+1011.85587</f>
        <v>1491.8381999999999</v>
      </c>
      <c r="V7" s="9">
        <f>481.99988+1049.03195</f>
        <v>1531.0318300000001</v>
      </c>
      <c r="W7" s="9">
        <v>1563.7419</v>
      </c>
      <c r="X7" s="9">
        <v>1636.47884</v>
      </c>
      <c r="Y7" s="74"/>
    </row>
    <row r="8" spans="1:25" s="4" customFormat="1" ht="20.100000000000001" customHeight="1" x14ac:dyDescent="0.2">
      <c r="A8" s="48" t="s">
        <v>13</v>
      </c>
      <c r="B8" s="9">
        <v>158.55901337852944</v>
      </c>
      <c r="C8" s="9">
        <v>158.03012272667172</v>
      </c>
      <c r="D8" s="9">
        <v>149.8924188333153</v>
      </c>
      <c r="E8" s="9">
        <v>154.40000961619367</v>
      </c>
      <c r="F8" s="9">
        <v>139.11026168067025</v>
      </c>
      <c r="G8" s="9">
        <v>140.97940932530381</v>
      </c>
      <c r="H8" s="9">
        <v>144.29098602045846</v>
      </c>
      <c r="I8" s="9">
        <v>273.01</v>
      </c>
      <c r="J8" s="9">
        <v>320.02999999999997</v>
      </c>
      <c r="K8" s="9">
        <v>352.91300000000001</v>
      </c>
      <c r="L8" s="9">
        <v>368.91</v>
      </c>
      <c r="M8" s="9">
        <v>393.28</v>
      </c>
      <c r="N8" s="9">
        <v>415.22</v>
      </c>
      <c r="O8" s="9">
        <v>444.928</v>
      </c>
      <c r="P8" s="9">
        <v>739.92287999999985</v>
      </c>
      <c r="Q8" s="9">
        <v>687.05073999999991</v>
      </c>
      <c r="R8" s="9">
        <v>644.76080000000002</v>
      </c>
      <c r="S8" s="9">
        <v>622.19232000000011</v>
      </c>
      <c r="T8" s="9">
        <v>564.79674</v>
      </c>
      <c r="U8" s="9">
        <f>234.01293+391.84718</f>
        <v>625.86010999999996</v>
      </c>
      <c r="V8" s="9">
        <f>231.289+425.748</f>
        <v>657.03700000000003</v>
      </c>
      <c r="W8" s="9">
        <v>659.14684999999997</v>
      </c>
      <c r="X8" s="9">
        <v>672.32853</v>
      </c>
    </row>
    <row r="9" spans="1:25" s="4" customFormat="1" ht="20.100000000000001" customHeight="1" x14ac:dyDescent="0.2">
      <c r="A9" s="48" t="s">
        <v>14</v>
      </c>
      <c r="B9" s="9">
        <v>0.54692101498924195</v>
      </c>
      <c r="C9" s="9">
        <v>0.54692101498924195</v>
      </c>
      <c r="D9" s="9">
        <v>0.1562631471397834</v>
      </c>
      <c r="E9" s="9">
        <v>0.16227326818362123</v>
      </c>
      <c r="F9" s="9">
        <v>0.16828338922745906</v>
      </c>
      <c r="G9" s="9">
        <v>0.18030363131513469</v>
      </c>
      <c r="H9" s="9">
        <v>0.18631375235897252</v>
      </c>
      <c r="I9" s="9">
        <v>0.2</v>
      </c>
      <c r="J9" s="9">
        <v>0.2</v>
      </c>
      <c r="K9" s="9">
        <v>0.191</v>
      </c>
      <c r="L9" s="9">
        <v>0.2</v>
      </c>
      <c r="M9" s="9">
        <v>0.26</v>
      </c>
      <c r="N9" s="9">
        <v>0.27928999999999998</v>
      </c>
      <c r="O9" s="9">
        <v>0.28928999999999999</v>
      </c>
      <c r="P9" s="9">
        <v>0.35775000000000001</v>
      </c>
      <c r="Q9" s="9">
        <v>0.35775000000000001</v>
      </c>
      <c r="R9" s="9">
        <v>0.42661000000000004</v>
      </c>
      <c r="S9" s="9">
        <v>0.84577999999999998</v>
      </c>
      <c r="T9" s="9">
        <v>0.97048999999999996</v>
      </c>
      <c r="U9" s="9">
        <f>0.5278+2.80627</f>
        <v>3.3340700000000001</v>
      </c>
      <c r="V9" s="9">
        <f>0.57347+2.90627</f>
        <v>3.4797400000000001</v>
      </c>
      <c r="W9" s="9">
        <v>3.7417699999999998</v>
      </c>
      <c r="X9" s="9">
        <v>2.7792400000000002</v>
      </c>
    </row>
    <row r="10" spans="1:25" s="4" customFormat="1" ht="20.100000000000001" customHeight="1" x14ac:dyDescent="0.2">
      <c r="A10" s="48" t="s">
        <v>15</v>
      </c>
      <c r="B10" s="9">
        <v>3.4317791160313971</v>
      </c>
      <c r="C10" s="9">
        <v>3.4317791160313971</v>
      </c>
      <c r="D10" s="9">
        <v>4.0928924308535573</v>
      </c>
      <c r="E10" s="9">
        <v>4.1830442465111251</v>
      </c>
      <c r="F10" s="9">
        <v>3.1553135480148571</v>
      </c>
      <c r="G10" s="9">
        <v>3.6962244419602612</v>
      </c>
      <c r="H10" s="9">
        <v>3.9005685574507472</v>
      </c>
      <c r="I10" s="9">
        <v>4.04</v>
      </c>
      <c r="J10" s="9">
        <v>4.1399999999999997</v>
      </c>
      <c r="K10" s="9">
        <v>4.4649999999999999</v>
      </c>
      <c r="L10" s="9">
        <v>4.62</v>
      </c>
      <c r="M10" s="9">
        <v>4.84</v>
      </c>
      <c r="N10" s="9">
        <v>5.38</v>
      </c>
      <c r="O10" s="9">
        <v>3.8693999999999997</v>
      </c>
      <c r="P10" s="9">
        <v>775.76482999999996</v>
      </c>
      <c r="Q10" s="9">
        <v>766.96815000000004</v>
      </c>
      <c r="R10" s="9">
        <v>732.71600999999998</v>
      </c>
      <c r="S10" s="9">
        <v>311.33098000000001</v>
      </c>
      <c r="T10" s="9">
        <v>220.89931000000001</v>
      </c>
      <c r="U10" s="9">
        <f>180.74725+5.51255</f>
        <v>186.25980000000001</v>
      </c>
      <c r="V10" s="9">
        <f>432.4252+5.10489</f>
        <v>437.53009000000003</v>
      </c>
      <c r="W10" s="9">
        <v>270.41153000000003</v>
      </c>
      <c r="X10" s="9">
        <v>289.26715000000002</v>
      </c>
    </row>
    <row r="11" spans="1:25" s="4" customFormat="1" ht="20.100000000000001" customHeight="1" x14ac:dyDescent="0.2">
      <c r="A11" s="49" t="s">
        <v>16</v>
      </c>
      <c r="B11" s="10">
        <f t="shared" ref="B11:T11" si="0">SUM(B7:B10)</f>
        <v>754.31226184895377</v>
      </c>
      <c r="C11" s="10">
        <f t="shared" si="0"/>
        <v>753.59104732369315</v>
      </c>
      <c r="D11" s="10">
        <f t="shared" si="0"/>
        <v>761.22991117041113</v>
      </c>
      <c r="E11" s="10">
        <f t="shared" si="0"/>
        <v>780.67265274722638</v>
      </c>
      <c r="F11" s="10">
        <f t="shared" si="0"/>
        <v>739.11266572908778</v>
      </c>
      <c r="G11" s="10">
        <f t="shared" si="0"/>
        <v>757.48560576009993</v>
      </c>
      <c r="H11" s="10">
        <f t="shared" si="0"/>
        <v>777.81784525140336</v>
      </c>
      <c r="I11" s="10">
        <f t="shared" si="0"/>
        <v>1067.75</v>
      </c>
      <c r="J11" s="10">
        <f t="shared" si="0"/>
        <v>1225.0800000000002</v>
      </c>
      <c r="K11" s="10">
        <f t="shared" si="0"/>
        <v>1332.318</v>
      </c>
      <c r="L11" s="10">
        <f t="shared" si="0"/>
        <v>1388.8999999999999</v>
      </c>
      <c r="M11" s="10">
        <f t="shared" si="0"/>
        <v>1455.27</v>
      </c>
      <c r="N11" s="10">
        <f t="shared" si="0"/>
        <v>1557.1592900000001</v>
      </c>
      <c r="O11" s="10">
        <f t="shared" si="0"/>
        <v>1652.2371900000001</v>
      </c>
      <c r="P11" s="10">
        <f t="shared" si="0"/>
        <v>3242.58457</v>
      </c>
      <c r="Q11" s="10">
        <f t="shared" si="0"/>
        <v>3129.16246</v>
      </c>
      <c r="R11" s="10">
        <f t="shared" si="0"/>
        <v>2956.5721800000001</v>
      </c>
      <c r="S11" s="10">
        <f t="shared" si="0"/>
        <v>2502.4043700000002</v>
      </c>
      <c r="T11" s="10">
        <f t="shared" si="0"/>
        <v>2273.7700599999998</v>
      </c>
      <c r="U11" s="10">
        <f t="shared" ref="U11:V11" si="1">SUM(U7:U10)</f>
        <v>2307.2921799999995</v>
      </c>
      <c r="V11" s="10">
        <f t="shared" si="1"/>
        <v>2629.0786600000006</v>
      </c>
      <c r="W11" s="10">
        <f>SUM(W7:W10)</f>
        <v>2497.04205</v>
      </c>
      <c r="X11" s="10">
        <f>SUM(X7:X10)</f>
        <v>2600.85376</v>
      </c>
    </row>
    <row r="12" spans="1:25" s="4" customFormat="1" ht="20.100000000000001" customHeight="1" x14ac:dyDescent="0.2">
      <c r="A12" s="47" t="s">
        <v>17</v>
      </c>
      <c r="B12" s="9">
        <v>168.18722729075765</v>
      </c>
      <c r="C12" s="9">
        <v>166.51040351952688</v>
      </c>
      <c r="D12" s="9">
        <v>173.21168848340605</v>
      </c>
      <c r="E12" s="9">
        <v>191.87912444556633</v>
      </c>
      <c r="F12" s="9">
        <v>186.71643046890964</v>
      </c>
      <c r="G12" s="9">
        <v>194.82408375704688</v>
      </c>
      <c r="H12" s="9">
        <v>192.94892599136946</v>
      </c>
      <c r="I12" s="9">
        <v>213.59</v>
      </c>
      <c r="J12" s="9">
        <v>241.67</v>
      </c>
      <c r="K12" s="9">
        <v>261.87599999999998</v>
      </c>
      <c r="L12" s="9">
        <v>268.2</v>
      </c>
      <c r="M12" s="9">
        <v>283.20999999999998</v>
      </c>
      <c r="N12" s="9">
        <v>310.08999999999997</v>
      </c>
      <c r="O12" s="9">
        <v>328.22500000000002</v>
      </c>
      <c r="P12" s="9">
        <v>589.72025000000008</v>
      </c>
      <c r="Q12" s="9">
        <v>487.94833</v>
      </c>
      <c r="R12" s="9">
        <v>457.18247999999994</v>
      </c>
      <c r="S12" s="9">
        <v>273.78673000000003</v>
      </c>
      <c r="T12" s="9">
        <v>206.62714</v>
      </c>
      <c r="U12" s="9">
        <f>173.00848+46.52616</f>
        <v>219.53464</v>
      </c>
      <c r="V12" s="9">
        <f>184.54298+63.939</f>
        <v>248.48197999999999</v>
      </c>
      <c r="W12" s="9">
        <v>282.45096999999998</v>
      </c>
      <c r="X12" s="9">
        <v>287.43923000000001</v>
      </c>
    </row>
    <row r="13" spans="1:25" s="4" customFormat="1" ht="20.100000000000001" customHeight="1" x14ac:dyDescent="0.2">
      <c r="A13" s="48" t="s">
        <v>18</v>
      </c>
      <c r="B13" s="9">
        <v>6.0101210438378232E-2</v>
      </c>
      <c r="C13" s="9">
        <v>6.0101210438378232E-2</v>
      </c>
      <c r="D13" s="9">
        <v>0.24641496279735076</v>
      </c>
      <c r="E13" s="9">
        <v>6.0101210438378232E-2</v>
      </c>
      <c r="F13" s="9">
        <v>4.2070847306864764E-2</v>
      </c>
      <c r="G13" s="9">
        <v>0.1562631471397834</v>
      </c>
      <c r="H13" s="9">
        <v>6.0101210438378232E-2</v>
      </c>
      <c r="I13" s="9">
        <v>0</v>
      </c>
      <c r="J13" s="9">
        <v>0</v>
      </c>
      <c r="K13" s="9">
        <v>2.1549999999999998</v>
      </c>
      <c r="L13" s="9">
        <v>2.64</v>
      </c>
      <c r="M13" s="9">
        <v>1.33</v>
      </c>
      <c r="N13" s="9">
        <v>1.7153700000000001</v>
      </c>
      <c r="O13" s="9">
        <v>1.83</v>
      </c>
      <c r="P13" s="9">
        <v>125.29012999999999</v>
      </c>
      <c r="Q13" s="9">
        <v>108.05406000000001</v>
      </c>
      <c r="R13" s="9">
        <v>124.73566999999998</v>
      </c>
      <c r="S13" s="9">
        <v>39.470819999999996</v>
      </c>
      <c r="T13" s="9">
        <v>26.037769999999998</v>
      </c>
      <c r="U13" s="9">
        <f>33.9274+0.9835</f>
        <v>34.910899999999998</v>
      </c>
      <c r="V13" s="9">
        <f>55.29046+4207.5215</f>
        <v>4262.81196</v>
      </c>
      <c r="W13" s="9">
        <v>3952.0858699999999</v>
      </c>
      <c r="X13" s="9">
        <v>4412.1291499999998</v>
      </c>
    </row>
    <row r="14" spans="1:25" s="4" customFormat="1" ht="20.100000000000001" customHeight="1" x14ac:dyDescent="0.2">
      <c r="A14" s="50" t="s">
        <v>19</v>
      </c>
      <c r="B14" s="10">
        <f>SUM(B12:B13)</f>
        <v>168.24732850119602</v>
      </c>
      <c r="C14" s="10">
        <f t="shared" ref="C14:T14" si="2">SUM(C12:C13)</f>
        <v>166.57050472996525</v>
      </c>
      <c r="D14" s="10">
        <f t="shared" si="2"/>
        <v>173.45810344620341</v>
      </c>
      <c r="E14" s="10">
        <f t="shared" si="2"/>
        <v>191.93922565600471</v>
      </c>
      <c r="F14" s="10">
        <f t="shared" si="2"/>
        <v>186.7585013162165</v>
      </c>
      <c r="G14" s="10">
        <f t="shared" si="2"/>
        <v>194.98034690418666</v>
      </c>
      <c r="H14" s="10">
        <f t="shared" si="2"/>
        <v>193.00902720180784</v>
      </c>
      <c r="I14" s="10">
        <f t="shared" si="2"/>
        <v>213.59</v>
      </c>
      <c r="J14" s="10">
        <f t="shared" si="2"/>
        <v>241.67</v>
      </c>
      <c r="K14" s="10">
        <f t="shared" si="2"/>
        <v>264.03099999999995</v>
      </c>
      <c r="L14" s="10">
        <f t="shared" si="2"/>
        <v>270.83999999999997</v>
      </c>
      <c r="M14" s="10">
        <f t="shared" si="2"/>
        <v>284.53999999999996</v>
      </c>
      <c r="N14" s="10">
        <f t="shared" si="2"/>
        <v>311.80536999999998</v>
      </c>
      <c r="O14" s="10">
        <f t="shared" si="2"/>
        <v>330.05500000000001</v>
      </c>
      <c r="P14" s="10">
        <f t="shared" si="2"/>
        <v>715.01038000000005</v>
      </c>
      <c r="Q14" s="10">
        <f t="shared" si="2"/>
        <v>596.00238999999999</v>
      </c>
      <c r="R14" s="10">
        <f t="shared" si="2"/>
        <v>581.91814999999997</v>
      </c>
      <c r="S14" s="10">
        <f t="shared" si="2"/>
        <v>313.25755000000004</v>
      </c>
      <c r="T14" s="10">
        <f t="shared" si="2"/>
        <v>232.66490999999999</v>
      </c>
      <c r="U14" s="10">
        <f t="shared" ref="U14:V14" si="3">SUM(U12:U13)</f>
        <v>254.44553999999999</v>
      </c>
      <c r="V14" s="10">
        <f t="shared" si="3"/>
        <v>4511.2939399999996</v>
      </c>
      <c r="W14" s="10">
        <f>SUM(W12:W13)</f>
        <v>4234.5368399999998</v>
      </c>
      <c r="X14" s="10">
        <f>SUM(X12:X13)</f>
        <v>4699.5683799999997</v>
      </c>
    </row>
    <row r="15" spans="1:25" s="5" customFormat="1" ht="20.100000000000001" customHeight="1" x14ac:dyDescent="0.2">
      <c r="A15" s="51" t="s">
        <v>20</v>
      </c>
      <c r="B15" s="11">
        <f>SUM(B14,B11)</f>
        <v>922.55959035014985</v>
      </c>
      <c r="C15" s="11">
        <f t="shared" ref="C15:T15" si="4">SUM(C14,C11)</f>
        <v>920.1615520536584</v>
      </c>
      <c r="D15" s="11">
        <f t="shared" si="4"/>
        <v>934.68801461661451</v>
      </c>
      <c r="E15" s="11">
        <f t="shared" si="4"/>
        <v>972.61187840323112</v>
      </c>
      <c r="F15" s="11">
        <f t="shared" si="4"/>
        <v>925.87116704530422</v>
      </c>
      <c r="G15" s="11">
        <f t="shared" si="4"/>
        <v>952.46595266428653</v>
      </c>
      <c r="H15" s="11">
        <f t="shared" si="4"/>
        <v>970.82687245321119</v>
      </c>
      <c r="I15" s="11">
        <f t="shared" si="4"/>
        <v>1281.3399999999999</v>
      </c>
      <c r="J15" s="11">
        <f t="shared" si="4"/>
        <v>1466.7500000000002</v>
      </c>
      <c r="K15" s="11">
        <f t="shared" si="4"/>
        <v>1596.3489999999999</v>
      </c>
      <c r="L15" s="11">
        <f t="shared" si="4"/>
        <v>1659.7399999999998</v>
      </c>
      <c r="M15" s="11">
        <f t="shared" si="4"/>
        <v>1739.81</v>
      </c>
      <c r="N15" s="11">
        <f t="shared" si="4"/>
        <v>1868.9646600000001</v>
      </c>
      <c r="O15" s="11">
        <f t="shared" si="4"/>
        <v>1982.2921900000001</v>
      </c>
      <c r="P15" s="11">
        <f t="shared" si="4"/>
        <v>3957.5949500000002</v>
      </c>
      <c r="Q15" s="11">
        <f t="shared" si="4"/>
        <v>3725.1648500000001</v>
      </c>
      <c r="R15" s="11">
        <f t="shared" si="4"/>
        <v>3538.4903300000001</v>
      </c>
      <c r="S15" s="11">
        <f t="shared" si="4"/>
        <v>2815.6619200000005</v>
      </c>
      <c r="T15" s="11">
        <f t="shared" si="4"/>
        <v>2506.4349699999998</v>
      </c>
      <c r="U15" s="11">
        <f t="shared" ref="U15:V15" si="5">SUM(U14,U11)</f>
        <v>2561.7377199999996</v>
      </c>
      <c r="V15" s="11">
        <f t="shared" si="5"/>
        <v>7140.3726000000006</v>
      </c>
      <c r="W15" s="11">
        <f>SUM(W11+W14)</f>
        <v>6731.5788899999998</v>
      </c>
      <c r="X15" s="11">
        <f>SUM(X11+X14)</f>
        <v>7300.4221399999997</v>
      </c>
    </row>
    <row r="16" spans="1:25" s="4" customFormat="1" ht="20.100000000000001" customHeight="1" x14ac:dyDescent="0.2">
      <c r="A16" s="48" t="s">
        <v>21</v>
      </c>
      <c r="B16" s="9">
        <v>0.34858702054259372</v>
      </c>
      <c r="C16" s="9">
        <v>0.34858702054259372</v>
      </c>
      <c r="D16" s="9">
        <v>0.44474895724399893</v>
      </c>
      <c r="E16" s="9">
        <v>0.474799562463188</v>
      </c>
      <c r="F16" s="9">
        <v>0.42671859411248542</v>
      </c>
      <c r="G16" s="9">
        <v>0.45075907828783673</v>
      </c>
      <c r="H16" s="9">
        <v>0.48681980455086366</v>
      </c>
      <c r="I16" s="9">
        <v>0.65</v>
      </c>
      <c r="J16" s="9">
        <v>0.67</v>
      </c>
      <c r="K16" s="9">
        <v>1.264</v>
      </c>
      <c r="L16" s="9">
        <v>1.34</v>
      </c>
      <c r="M16" s="9">
        <v>1.39</v>
      </c>
      <c r="N16" s="41">
        <v>1.7275400000000001</v>
      </c>
      <c r="O16" s="41">
        <v>1.58847</v>
      </c>
      <c r="P16" s="41">
        <v>2.62012</v>
      </c>
      <c r="Q16" s="41">
        <v>2.9988099999999998</v>
      </c>
      <c r="R16" s="41">
        <v>2.44767</v>
      </c>
      <c r="S16" s="41">
        <v>2.2074499999999997</v>
      </c>
      <c r="T16" s="41">
        <v>2.07037</v>
      </c>
      <c r="U16" s="41">
        <f>0.56291+1.34816</f>
        <v>1.91107</v>
      </c>
      <c r="V16" s="41">
        <f>0.57791+1.39616</f>
        <v>1.9740700000000002</v>
      </c>
      <c r="W16" s="41">
        <v>1.98465</v>
      </c>
      <c r="X16" s="41">
        <v>1.93801</v>
      </c>
    </row>
    <row r="17" spans="1:24" s="4" customFormat="1" ht="20.100000000000001" customHeight="1" x14ac:dyDescent="0.2">
      <c r="A17" s="48" t="s">
        <v>22</v>
      </c>
      <c r="B17" s="9">
        <v>1.4123784453018884</v>
      </c>
      <c r="C17" s="9">
        <v>1.4123784453018884</v>
      </c>
      <c r="D17" s="9">
        <v>7.212145252605387E-2</v>
      </c>
      <c r="E17" s="9">
        <v>7.212145252605387E-2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7.9257299999999997</v>
      </c>
      <c r="Q17" s="9">
        <v>2.1520000000000001E-2</v>
      </c>
      <c r="R17" s="9">
        <v>0.51183000000000001</v>
      </c>
      <c r="S17" s="9">
        <v>4</v>
      </c>
      <c r="T17" s="9">
        <v>4</v>
      </c>
      <c r="U17" s="9">
        <f>4</f>
        <v>4</v>
      </c>
      <c r="V17" s="9">
        <v>4</v>
      </c>
      <c r="W17" s="9">
        <v>4</v>
      </c>
      <c r="X17" s="9">
        <v>10</v>
      </c>
    </row>
    <row r="18" spans="1:24" s="4" customFormat="1" ht="20.100000000000001" customHeight="1" x14ac:dyDescent="0.2">
      <c r="A18" s="50" t="s">
        <v>23</v>
      </c>
      <c r="B18" s="10">
        <f>SUM(B16:B17)</f>
        <v>1.7609654658444822</v>
      </c>
      <c r="C18" s="10">
        <f t="shared" ref="C18:T18" si="6">SUM(C16:C17)</f>
        <v>1.7609654658444822</v>
      </c>
      <c r="D18" s="10">
        <f t="shared" si="6"/>
        <v>0.51687040977005283</v>
      </c>
      <c r="E18" s="10">
        <f t="shared" si="6"/>
        <v>0.54692101498924184</v>
      </c>
      <c r="F18" s="10">
        <f t="shared" si="6"/>
        <v>0.42671859411248542</v>
      </c>
      <c r="G18" s="10">
        <f t="shared" si="6"/>
        <v>0.45075907828783673</v>
      </c>
      <c r="H18" s="10">
        <f t="shared" si="6"/>
        <v>0.48681980455086366</v>
      </c>
      <c r="I18" s="10">
        <f t="shared" si="6"/>
        <v>0.65</v>
      </c>
      <c r="J18" s="10">
        <f t="shared" si="6"/>
        <v>0.67</v>
      </c>
      <c r="K18" s="10">
        <f t="shared" si="6"/>
        <v>1.264</v>
      </c>
      <c r="L18" s="10">
        <f t="shared" si="6"/>
        <v>1.34</v>
      </c>
      <c r="M18" s="10">
        <f t="shared" si="6"/>
        <v>1.39</v>
      </c>
      <c r="N18" s="10">
        <f t="shared" si="6"/>
        <v>1.7275400000000001</v>
      </c>
      <c r="O18" s="10">
        <f t="shared" si="6"/>
        <v>1.58847</v>
      </c>
      <c r="P18" s="10">
        <f t="shared" si="6"/>
        <v>10.54585</v>
      </c>
      <c r="Q18" s="10">
        <f t="shared" si="6"/>
        <v>3.02033</v>
      </c>
      <c r="R18" s="10">
        <f t="shared" si="6"/>
        <v>2.9595000000000002</v>
      </c>
      <c r="S18" s="10">
        <f t="shared" si="6"/>
        <v>6.2074499999999997</v>
      </c>
      <c r="T18" s="10">
        <f t="shared" si="6"/>
        <v>6.0703700000000005</v>
      </c>
      <c r="U18" s="10">
        <f t="shared" ref="U18:V18" si="7">SUM(U16:U17)</f>
        <v>5.9110700000000005</v>
      </c>
      <c r="V18" s="10">
        <f t="shared" si="7"/>
        <v>5.9740700000000002</v>
      </c>
      <c r="W18" s="10">
        <f t="shared" ref="W18" si="8">SUM(W16:W17)</f>
        <v>5.9846500000000002</v>
      </c>
      <c r="X18" s="10">
        <f t="shared" ref="X18" si="9">SUM(X16:X17)</f>
        <v>11.93801</v>
      </c>
    </row>
    <row r="19" spans="1:24" s="7" customFormat="1" ht="23.1" customHeight="1" x14ac:dyDescent="0.25">
      <c r="A19" s="52" t="s">
        <v>24</v>
      </c>
      <c r="B19" s="11">
        <f>SUM(B18,B15)</f>
        <v>924.32055581599434</v>
      </c>
      <c r="C19" s="11">
        <f t="shared" ref="C19:T19" si="10">SUM(C18,C15)</f>
        <v>921.92251751950289</v>
      </c>
      <c r="D19" s="11">
        <f t="shared" si="10"/>
        <v>935.20488502638455</v>
      </c>
      <c r="E19" s="11">
        <f t="shared" si="10"/>
        <v>973.15879941822038</v>
      </c>
      <c r="F19" s="11">
        <f t="shared" si="10"/>
        <v>926.29788563941668</v>
      </c>
      <c r="G19" s="11">
        <f t="shared" si="10"/>
        <v>952.91671174257442</v>
      </c>
      <c r="H19" s="11">
        <f t="shared" si="10"/>
        <v>971.31369225776211</v>
      </c>
      <c r="I19" s="11">
        <f t="shared" si="10"/>
        <v>1281.99</v>
      </c>
      <c r="J19" s="11">
        <f t="shared" si="10"/>
        <v>1467.4200000000003</v>
      </c>
      <c r="K19" s="11">
        <f t="shared" si="10"/>
        <v>1597.6129999999998</v>
      </c>
      <c r="L19" s="11">
        <f t="shared" si="10"/>
        <v>1661.0799999999997</v>
      </c>
      <c r="M19" s="11">
        <f t="shared" si="10"/>
        <v>1741.2</v>
      </c>
      <c r="N19" s="11">
        <f t="shared" si="10"/>
        <v>1870.6922000000002</v>
      </c>
      <c r="O19" s="11">
        <f t="shared" si="10"/>
        <v>1983.88066</v>
      </c>
      <c r="P19" s="11">
        <f t="shared" si="10"/>
        <v>3968.1408000000001</v>
      </c>
      <c r="Q19" s="11">
        <f t="shared" si="10"/>
        <v>3728.1851799999999</v>
      </c>
      <c r="R19" s="11">
        <f t="shared" si="10"/>
        <v>3541.44983</v>
      </c>
      <c r="S19" s="11">
        <f t="shared" si="10"/>
        <v>2821.8693700000003</v>
      </c>
      <c r="T19" s="11">
        <f t="shared" si="10"/>
        <v>2512.5053399999997</v>
      </c>
      <c r="U19" s="11">
        <f t="shared" ref="U19:V19" si="11">SUM(U18,U15)</f>
        <v>2567.6487899999997</v>
      </c>
      <c r="V19" s="11">
        <f t="shared" si="11"/>
        <v>7146.3466700000008</v>
      </c>
      <c r="W19" s="11">
        <f>SUM(W15+W18)</f>
        <v>6737.5635400000001</v>
      </c>
      <c r="X19" s="11">
        <f>SUM(X15+X18)</f>
        <v>7312.3601499999995</v>
      </c>
    </row>
    <row r="20" spans="1:24" s="7" customFormat="1" ht="23.1" customHeight="1" x14ac:dyDescent="0.25">
      <c r="A20" s="59" t="s">
        <v>35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6"/>
      <c r="O20" s="6"/>
      <c r="P20" s="6"/>
      <c r="Q20" s="6"/>
      <c r="R20" s="6"/>
      <c r="S20" s="60"/>
      <c r="T20" s="61"/>
      <c r="U20" s="61"/>
      <c r="V20" s="61"/>
    </row>
    <row r="21" spans="1:24" x14ac:dyDescent="0.15">
      <c r="A21" s="5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42"/>
      <c r="O21" s="42"/>
      <c r="P21" s="42"/>
      <c r="Q21" s="42"/>
      <c r="R21" s="42"/>
      <c r="S21" s="60"/>
      <c r="T21" s="61"/>
      <c r="U21" s="61"/>
      <c r="V21" s="61"/>
    </row>
    <row r="22" spans="1:24" ht="14.25" x14ac:dyDescent="0.2">
      <c r="A22" s="54" t="s">
        <v>25</v>
      </c>
      <c r="B22" s="5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2"/>
      <c r="T22" s="2"/>
      <c r="U22" s="2"/>
      <c r="V22" s="2"/>
    </row>
    <row r="23" spans="1:24" x14ac:dyDescent="0.2">
      <c r="A23" s="56" t="s">
        <v>27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2"/>
      <c r="T23" s="2"/>
      <c r="U23" s="2"/>
      <c r="V23" s="2"/>
    </row>
    <row r="24" spans="1:24" x14ac:dyDescent="0.2">
      <c r="A24" s="57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</sheetData>
  <phoneticPr fontId="0" type="noConversion"/>
  <printOptions horizontalCentered="1"/>
  <pageMargins left="0.74803149606299213" right="0.74803149606299213" top="0.39370078740157483" bottom="0.98425196850393704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Z20"/>
  <sheetViews>
    <sheetView showGridLines="0" zoomScaleNormal="100" workbookViewId="0">
      <pane xSplit="8" ySplit="6" topLeftCell="O7" activePane="bottomRight" state="frozen"/>
      <selection activeCell="R32" sqref="R32"/>
      <selection pane="topRight" activeCell="R32" sqref="R32"/>
      <selection pane="bottomLeft" activeCell="R32" sqref="R32"/>
      <selection pane="bottomRight" activeCell="R31" sqref="R31"/>
    </sheetView>
  </sheetViews>
  <sheetFormatPr baseColWidth="10" defaultColWidth="11.42578125" defaultRowHeight="12.75" x14ac:dyDescent="0.2"/>
  <cols>
    <col min="1" max="1" width="36.5703125" style="37" customWidth="1"/>
    <col min="2" max="14" width="9.7109375" style="13" hidden="1" customWidth="1"/>
    <col min="15" max="24" width="9.7109375" style="13" customWidth="1"/>
    <col min="25" max="16384" width="11.42578125" style="13"/>
  </cols>
  <sheetData>
    <row r="1" spans="1:26" ht="24.95" customHeight="1" x14ac:dyDescent="0.2">
      <c r="A1" s="65" t="s">
        <v>42</v>
      </c>
    </row>
    <row r="2" spans="1:26" ht="24.95" customHeight="1" x14ac:dyDescent="0.2">
      <c r="A2" s="65" t="s">
        <v>43</v>
      </c>
    </row>
    <row r="3" spans="1:26" ht="19.5" customHeight="1" x14ac:dyDescent="0.2">
      <c r="A3" s="13"/>
    </row>
    <row r="4" spans="1:26" ht="20.100000000000001" customHeight="1" x14ac:dyDescent="0.2">
      <c r="A4" s="14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6" ht="15.75" thickBot="1" x14ac:dyDescent="0.2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6" s="18" customFormat="1" ht="23.25" customHeight="1" thickBot="1" x14ac:dyDescent="0.25">
      <c r="A6" s="16" t="s">
        <v>11</v>
      </c>
      <c r="B6" s="17" t="s">
        <v>1</v>
      </c>
      <c r="C6" s="17" t="s">
        <v>10</v>
      </c>
      <c r="D6" s="17" t="s">
        <v>2</v>
      </c>
      <c r="E6" s="17" t="s">
        <v>3</v>
      </c>
      <c r="F6" s="17" t="s">
        <v>4</v>
      </c>
      <c r="G6" s="17" t="s">
        <v>5</v>
      </c>
      <c r="H6" s="17" t="s">
        <v>6</v>
      </c>
      <c r="I6" s="17" t="s">
        <v>9</v>
      </c>
      <c r="J6" s="17" t="s">
        <v>7</v>
      </c>
      <c r="K6" s="17" t="s">
        <v>8</v>
      </c>
      <c r="L6" s="17" t="s">
        <v>31</v>
      </c>
      <c r="M6" s="39">
        <v>2006</v>
      </c>
      <c r="N6" s="39">
        <v>2007</v>
      </c>
      <c r="O6" s="39">
        <v>2008</v>
      </c>
      <c r="P6" s="39">
        <v>2009</v>
      </c>
      <c r="Q6" s="39">
        <v>2010</v>
      </c>
      <c r="R6" s="39">
        <v>2011</v>
      </c>
      <c r="S6" s="58" t="s">
        <v>39</v>
      </c>
      <c r="T6" s="62" t="s">
        <v>40</v>
      </c>
      <c r="U6" s="62" t="s">
        <v>41</v>
      </c>
      <c r="V6" s="62" t="s">
        <v>44</v>
      </c>
      <c r="W6" s="62" t="s">
        <v>45</v>
      </c>
      <c r="X6" s="62" t="s">
        <v>47</v>
      </c>
    </row>
    <row r="7" spans="1:26" s="21" customFormat="1" ht="20.100000000000001" customHeight="1" x14ac:dyDescent="0.2">
      <c r="A7" s="19" t="s">
        <v>32</v>
      </c>
      <c r="B7" s="20">
        <v>49.49935691704831</v>
      </c>
      <c r="C7" s="20">
        <v>60.479848064140015</v>
      </c>
      <c r="D7" s="9">
        <v>79.57400262041277</v>
      </c>
      <c r="E7" s="9">
        <v>95.248398302741819</v>
      </c>
      <c r="F7" s="9">
        <v>78.113543206760184</v>
      </c>
      <c r="G7" s="9">
        <v>73.016960561585705</v>
      </c>
      <c r="H7" s="9">
        <v>62.348995708773579</v>
      </c>
      <c r="I7" s="9">
        <v>57.93</v>
      </c>
      <c r="J7" s="9">
        <v>60.02</v>
      </c>
      <c r="K7" s="9">
        <v>70.296999999999997</v>
      </c>
      <c r="L7" s="9">
        <v>73.88</v>
      </c>
      <c r="M7" s="9">
        <v>81.48</v>
      </c>
      <c r="N7" s="9">
        <v>89.33</v>
      </c>
      <c r="O7" s="9">
        <v>98.180949999999996</v>
      </c>
      <c r="P7" s="9">
        <v>242.16098</v>
      </c>
      <c r="Q7" s="9">
        <v>236.61081999999999</v>
      </c>
      <c r="R7" s="9">
        <v>223.51769999999999</v>
      </c>
      <c r="S7" s="9">
        <v>311.12004000000002</v>
      </c>
      <c r="T7" s="9">
        <v>341.64406000000002</v>
      </c>
      <c r="U7" s="9">
        <f>207.62842+163.03682</f>
        <v>370.66524000000004</v>
      </c>
      <c r="V7" s="9">
        <f>236.88288+169.47001</f>
        <v>406.35289</v>
      </c>
      <c r="W7" s="9">
        <v>407.0401</v>
      </c>
      <c r="X7" s="9">
        <v>416.33998000000003</v>
      </c>
      <c r="Y7" s="68"/>
      <c r="Z7" s="67"/>
    </row>
    <row r="8" spans="1:26" s="21" customFormat="1" ht="20.100000000000001" customHeight="1" x14ac:dyDescent="0.2">
      <c r="A8" s="19" t="s">
        <v>15</v>
      </c>
      <c r="B8" s="20">
        <v>680.38176288870454</v>
      </c>
      <c r="C8" s="20">
        <v>759.64323921483776</v>
      </c>
      <c r="D8" s="9">
        <v>626.45294676234778</v>
      </c>
      <c r="E8" s="9">
        <v>632.03634921207311</v>
      </c>
      <c r="F8" s="9">
        <v>621.55469811161993</v>
      </c>
      <c r="G8" s="9">
        <v>636.90454725758184</v>
      </c>
      <c r="H8" s="9">
        <v>665.95146226245004</v>
      </c>
      <c r="I8" s="9">
        <v>988.9</v>
      </c>
      <c r="J8" s="9">
        <v>1121.73</v>
      </c>
      <c r="K8" s="9">
        <v>1205.153</v>
      </c>
      <c r="L8" s="9">
        <v>1271.45</v>
      </c>
      <c r="M8" s="9">
        <v>1334.62</v>
      </c>
      <c r="N8" s="9">
        <v>1429.93</v>
      </c>
      <c r="O8" s="9">
        <v>1506.30465</v>
      </c>
      <c r="P8" s="9">
        <v>2844.3191200000001</v>
      </c>
      <c r="Q8" s="9">
        <v>2707.5285599999997</v>
      </c>
      <c r="R8" s="9">
        <v>2570.3814200000002</v>
      </c>
      <c r="S8" s="9">
        <v>1889.8635800000002</v>
      </c>
      <c r="T8" s="9">
        <v>1692.3767399999999</v>
      </c>
      <c r="U8" s="9">
        <f>545.1435+1199.1744</f>
        <v>1744.3179</v>
      </c>
      <c r="V8" s="9">
        <f>580.713+1273.925</f>
        <v>1854.6379999999999</v>
      </c>
      <c r="W8" s="9">
        <v>1936.4753700000001</v>
      </c>
      <c r="X8" s="9">
        <v>2019.1026099999999</v>
      </c>
      <c r="Y8" s="69"/>
      <c r="Z8" s="69"/>
    </row>
    <row r="9" spans="1:26" s="21" customFormat="1" ht="20.100000000000001" customHeight="1" x14ac:dyDescent="0.2">
      <c r="A9" s="22" t="s">
        <v>28</v>
      </c>
      <c r="B9" s="20">
        <v>12.657314918322456</v>
      </c>
      <c r="C9" s="20">
        <v>10.139074200954408</v>
      </c>
      <c r="D9" s="9">
        <v>14.207926147632614</v>
      </c>
      <c r="E9" s="9">
        <v>14.165855300325749</v>
      </c>
      <c r="F9" s="9">
        <v>5.7817364441719858</v>
      </c>
      <c r="G9" s="9">
        <v>9.3517483442116518</v>
      </c>
      <c r="H9" s="9">
        <v>13.679035495774885</v>
      </c>
      <c r="I9" s="12">
        <v>10.54</v>
      </c>
      <c r="J9" s="12">
        <v>12.1</v>
      </c>
      <c r="K9" s="12">
        <v>16.608000000000001</v>
      </c>
      <c r="L9" s="12">
        <v>13.04</v>
      </c>
      <c r="M9" s="12">
        <v>14.01</v>
      </c>
      <c r="N9" s="12">
        <v>16.539210000000001</v>
      </c>
      <c r="O9" s="12">
        <v>21.124739999999999</v>
      </c>
      <c r="P9" s="12">
        <v>35.316459999999999</v>
      </c>
      <c r="Q9" s="12">
        <v>32.54157</v>
      </c>
      <c r="R9" s="12">
        <v>13.081589999999998</v>
      </c>
      <c r="S9" s="12">
        <v>12.605989999999998</v>
      </c>
      <c r="T9" s="12">
        <v>19.748570000000001</v>
      </c>
      <c r="U9" s="12">
        <f>1.6935+5.97663</f>
        <v>7.6701300000000003</v>
      </c>
      <c r="V9" s="12">
        <f>1.83456+5.42275</f>
        <v>7.2573099999999995</v>
      </c>
      <c r="W9" s="12">
        <v>7.6383099999999997</v>
      </c>
      <c r="X9" s="12">
        <v>8.7422500000000003</v>
      </c>
      <c r="Y9" s="68"/>
      <c r="Z9" s="68"/>
    </row>
    <row r="10" spans="1:26" s="21" customFormat="1" ht="20.100000000000001" customHeight="1" x14ac:dyDescent="0.2">
      <c r="A10" s="23" t="s">
        <v>16</v>
      </c>
      <c r="B10" s="24">
        <f t="shared" ref="B10:T10" si="0">SUM(B7:B9)</f>
        <v>742.53843472407527</v>
      </c>
      <c r="C10" s="24">
        <f t="shared" si="0"/>
        <v>830.26216147993216</v>
      </c>
      <c r="D10" s="10">
        <f t="shared" si="0"/>
        <v>720.2348755303932</v>
      </c>
      <c r="E10" s="10">
        <f t="shared" si="0"/>
        <v>741.45060281514077</v>
      </c>
      <c r="F10" s="10">
        <f t="shared" si="0"/>
        <v>705.44997776255207</v>
      </c>
      <c r="G10" s="10">
        <f t="shared" si="0"/>
        <v>719.27325616337919</v>
      </c>
      <c r="H10" s="10">
        <f t="shared" si="0"/>
        <v>741.97949346699852</v>
      </c>
      <c r="I10" s="10">
        <f t="shared" si="0"/>
        <v>1057.3699999999999</v>
      </c>
      <c r="J10" s="10">
        <f t="shared" si="0"/>
        <v>1193.8499999999999</v>
      </c>
      <c r="K10" s="10">
        <f t="shared" si="0"/>
        <v>1292.058</v>
      </c>
      <c r="L10" s="10">
        <f t="shared" si="0"/>
        <v>1358.37</v>
      </c>
      <c r="M10" s="10">
        <f t="shared" si="0"/>
        <v>1430.11</v>
      </c>
      <c r="N10" s="10">
        <f t="shared" si="0"/>
        <v>1535.7992099999999</v>
      </c>
      <c r="O10" s="10">
        <f t="shared" si="0"/>
        <v>1625.61034</v>
      </c>
      <c r="P10" s="10">
        <f t="shared" si="0"/>
        <v>3121.7965600000002</v>
      </c>
      <c r="Q10" s="10">
        <f t="shared" si="0"/>
        <v>2976.6809499999995</v>
      </c>
      <c r="R10" s="10">
        <f t="shared" si="0"/>
        <v>2806.9807099999998</v>
      </c>
      <c r="S10" s="10">
        <f t="shared" si="0"/>
        <v>2213.58961</v>
      </c>
      <c r="T10" s="10">
        <f t="shared" si="0"/>
        <v>2053.76937</v>
      </c>
      <c r="U10" s="10">
        <f t="shared" ref="U10:V10" si="1">SUM(U7:U9)</f>
        <v>2122.6532700000002</v>
      </c>
      <c r="V10" s="10">
        <f t="shared" si="1"/>
        <v>2268.2482</v>
      </c>
      <c r="W10" s="10">
        <f>SUM(W7:W9)</f>
        <v>2351.1537800000001</v>
      </c>
      <c r="X10" s="10">
        <f>SUM(X7:X9)</f>
        <v>2444.1848399999999</v>
      </c>
      <c r="Y10" s="71"/>
      <c r="Z10" s="71"/>
    </row>
    <row r="11" spans="1:26" s="21" customFormat="1" ht="20.100000000000001" customHeight="1" x14ac:dyDescent="0.2">
      <c r="A11" s="25" t="s">
        <v>29</v>
      </c>
      <c r="B11" s="20">
        <v>11.719736035483756</v>
      </c>
      <c r="C11" s="20">
        <v>14.21994638972029</v>
      </c>
      <c r="D11" s="9">
        <v>9.0452321709759236</v>
      </c>
      <c r="E11" s="9">
        <v>21.035423653432382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6.4999999999999997E-4</v>
      </c>
      <c r="N11" s="9">
        <v>0</v>
      </c>
      <c r="O11" s="9">
        <v>0</v>
      </c>
      <c r="P11" s="9">
        <v>0.26</v>
      </c>
      <c r="Q11" s="9">
        <v>0.01</v>
      </c>
      <c r="R11" s="9">
        <v>9.1699999999999993E-3</v>
      </c>
      <c r="S11" s="9">
        <v>0</v>
      </c>
      <c r="T11" s="9">
        <v>7.5709999999999997</v>
      </c>
      <c r="U11" s="9">
        <v>4</v>
      </c>
      <c r="V11" s="9">
        <v>4.3504500000000004</v>
      </c>
      <c r="W11" s="9">
        <v>0.08</v>
      </c>
      <c r="X11" s="9">
        <v>0</v>
      </c>
      <c r="Y11" s="68"/>
      <c r="Z11" s="68"/>
    </row>
    <row r="12" spans="1:26" s="21" customFormat="1" ht="20.100000000000001" customHeight="1" x14ac:dyDescent="0.2">
      <c r="A12" s="19" t="s">
        <v>18</v>
      </c>
      <c r="B12" s="20">
        <v>155.25945692546247</v>
      </c>
      <c r="C12" s="20">
        <v>136.82641568401189</v>
      </c>
      <c r="D12" s="9">
        <v>135.32989554409627</v>
      </c>
      <c r="E12" s="9">
        <v>141.00945993052301</v>
      </c>
      <c r="F12" s="9">
        <v>121.04383782289375</v>
      </c>
      <c r="G12" s="9">
        <v>156.93027057564939</v>
      </c>
      <c r="H12" s="9">
        <v>175.46548387484523</v>
      </c>
      <c r="I12" s="9">
        <v>206.82</v>
      </c>
      <c r="J12" s="9">
        <v>234.32</v>
      </c>
      <c r="K12" s="9">
        <v>242.36600000000001</v>
      </c>
      <c r="L12" s="9">
        <v>239.41</v>
      </c>
      <c r="M12" s="9">
        <v>248.3</v>
      </c>
      <c r="N12" s="9">
        <v>262.32</v>
      </c>
      <c r="O12" s="9">
        <v>272.86620999999997</v>
      </c>
      <c r="P12" s="9">
        <v>572.67944</v>
      </c>
      <c r="Q12" s="9">
        <v>431.28246999999999</v>
      </c>
      <c r="R12" s="9">
        <v>503.22154999999998</v>
      </c>
      <c r="S12" s="9">
        <v>337.73510999999996</v>
      </c>
      <c r="T12" s="9">
        <v>215.58403000000001</v>
      </c>
      <c r="U12" s="9">
        <f>213.29181+44.16973</f>
        <v>257.46154000000001</v>
      </c>
      <c r="V12" s="9">
        <f>222.031+4262.414</f>
        <v>4484.4449999999997</v>
      </c>
      <c r="W12" s="9">
        <v>4187.2288699999999</v>
      </c>
      <c r="X12" s="9">
        <v>4658.2264100000002</v>
      </c>
      <c r="Y12" s="68"/>
      <c r="Z12" s="68"/>
    </row>
    <row r="13" spans="1:26" s="21" customFormat="1" ht="20.100000000000001" customHeight="1" x14ac:dyDescent="0.2">
      <c r="A13" s="26" t="s">
        <v>19</v>
      </c>
      <c r="B13" s="24">
        <f t="shared" ref="B13:P13" si="2">SUM(B11:B12)</f>
        <v>166.97919296094622</v>
      </c>
      <c r="C13" s="24">
        <f t="shared" si="2"/>
        <v>151.04636207373218</v>
      </c>
      <c r="D13" s="10">
        <f t="shared" si="2"/>
        <v>144.37512771507221</v>
      </c>
      <c r="E13" s="10">
        <f t="shared" si="2"/>
        <v>162.0448835839554</v>
      </c>
      <c r="F13" s="10">
        <f t="shared" si="2"/>
        <v>121.04383782289375</v>
      </c>
      <c r="G13" s="10">
        <f t="shared" si="2"/>
        <v>156.93027057564939</v>
      </c>
      <c r="H13" s="10">
        <f t="shared" si="2"/>
        <v>175.46548387484523</v>
      </c>
      <c r="I13" s="10">
        <f t="shared" si="2"/>
        <v>206.82</v>
      </c>
      <c r="J13" s="10">
        <f t="shared" si="2"/>
        <v>234.32</v>
      </c>
      <c r="K13" s="10">
        <f t="shared" si="2"/>
        <v>242.36600000000001</v>
      </c>
      <c r="L13" s="10">
        <f t="shared" si="2"/>
        <v>239.41</v>
      </c>
      <c r="M13" s="10">
        <f t="shared" si="2"/>
        <v>248.30065000000002</v>
      </c>
      <c r="N13" s="10">
        <f t="shared" si="2"/>
        <v>262.32</v>
      </c>
      <c r="O13" s="10">
        <f t="shared" si="2"/>
        <v>272.86620999999997</v>
      </c>
      <c r="P13" s="10">
        <f t="shared" si="2"/>
        <v>572.93943999999999</v>
      </c>
      <c r="Q13" s="10">
        <f t="shared" ref="Q13:V13" si="3">SUM(Q11:Q12)</f>
        <v>431.29246999999998</v>
      </c>
      <c r="R13" s="10">
        <f t="shared" si="3"/>
        <v>503.23071999999996</v>
      </c>
      <c r="S13" s="10">
        <f t="shared" si="3"/>
        <v>337.73510999999996</v>
      </c>
      <c r="T13" s="10">
        <f t="shared" si="3"/>
        <v>223.15503000000001</v>
      </c>
      <c r="U13" s="10">
        <f t="shared" si="3"/>
        <v>261.46154000000001</v>
      </c>
      <c r="V13" s="10">
        <f t="shared" si="3"/>
        <v>4488.7954499999996</v>
      </c>
      <c r="W13" s="10">
        <f>SUM(W11+W12)</f>
        <v>4187.3088699999998</v>
      </c>
      <c r="X13" s="10">
        <f>SUM(X11+X12)</f>
        <v>4658.2264100000002</v>
      </c>
      <c r="Y13" s="73"/>
      <c r="Z13" s="73"/>
    </row>
    <row r="14" spans="1:26" s="29" customFormat="1" ht="20.100000000000001" customHeight="1" x14ac:dyDescent="0.2">
      <c r="A14" s="27" t="s">
        <v>20</v>
      </c>
      <c r="B14" s="28">
        <f t="shared" ref="B14:O14" si="4">SUM(B13,B10)</f>
        <v>909.51762768502147</v>
      </c>
      <c r="C14" s="28">
        <f t="shared" si="4"/>
        <v>981.30852355366437</v>
      </c>
      <c r="D14" s="11">
        <f t="shared" si="4"/>
        <v>864.61000324546535</v>
      </c>
      <c r="E14" s="11">
        <f t="shared" si="4"/>
        <v>903.49548639909619</v>
      </c>
      <c r="F14" s="11">
        <f t="shared" si="4"/>
        <v>826.49381558544587</v>
      </c>
      <c r="G14" s="11">
        <f t="shared" si="4"/>
        <v>876.20352673902858</v>
      </c>
      <c r="H14" s="11">
        <f t="shared" si="4"/>
        <v>917.4449773418437</v>
      </c>
      <c r="I14" s="11">
        <f t="shared" si="4"/>
        <v>1264.1899999999998</v>
      </c>
      <c r="J14" s="11">
        <f t="shared" si="4"/>
        <v>1428.1699999999998</v>
      </c>
      <c r="K14" s="11">
        <f t="shared" si="4"/>
        <v>1534.424</v>
      </c>
      <c r="L14" s="11">
        <f t="shared" si="4"/>
        <v>1597.78</v>
      </c>
      <c r="M14" s="11">
        <f t="shared" si="4"/>
        <v>1678.4106499999998</v>
      </c>
      <c r="N14" s="11">
        <f t="shared" si="4"/>
        <v>1798.1192099999998</v>
      </c>
      <c r="O14" s="11">
        <f t="shared" si="4"/>
        <v>1898.4765499999999</v>
      </c>
      <c r="P14" s="11">
        <f t="shared" ref="P14:U14" si="5">P10+P13</f>
        <v>3694.7360000000003</v>
      </c>
      <c r="Q14" s="11">
        <f t="shared" si="5"/>
        <v>3407.9734199999994</v>
      </c>
      <c r="R14" s="11">
        <f t="shared" si="5"/>
        <v>3310.2114299999998</v>
      </c>
      <c r="S14" s="11">
        <f t="shared" si="5"/>
        <v>2551.3247200000001</v>
      </c>
      <c r="T14" s="11">
        <f t="shared" si="5"/>
        <v>2276.9243999999999</v>
      </c>
      <c r="U14" s="11">
        <f t="shared" si="5"/>
        <v>2384.11481</v>
      </c>
      <c r="V14" s="11">
        <f t="shared" ref="V14" si="6">V10+V13</f>
        <v>6757.0436499999996</v>
      </c>
      <c r="W14" s="11">
        <f>(W10+W13)</f>
        <v>6538.4626499999995</v>
      </c>
      <c r="X14" s="11">
        <f>(X10+X13)</f>
        <v>7102.4112500000001</v>
      </c>
      <c r="Y14" s="71"/>
      <c r="Z14" s="71"/>
    </row>
    <row r="15" spans="1:26" s="21" customFormat="1" ht="20.100000000000001" customHeight="1" x14ac:dyDescent="0.2">
      <c r="A15" s="19" t="s">
        <v>21</v>
      </c>
      <c r="B15" s="20">
        <v>14.802928130972559</v>
      </c>
      <c r="C15" s="20">
        <v>6.8455278689312804</v>
      </c>
      <c r="D15" s="9">
        <v>70.522760328393019</v>
      </c>
      <c r="E15" s="9">
        <v>69.591191566598155</v>
      </c>
      <c r="F15" s="9">
        <v>99.792049811883217</v>
      </c>
      <c r="G15" s="9">
        <v>76.70717488250213</v>
      </c>
      <c r="H15" s="9">
        <v>53.86871491591841</v>
      </c>
      <c r="I15" s="9">
        <v>18.8</v>
      </c>
      <c r="J15" s="9">
        <v>39.25</v>
      </c>
      <c r="K15" s="9">
        <v>63.188000000000002</v>
      </c>
      <c r="L15" s="9">
        <v>63.286999999999999</v>
      </c>
      <c r="M15" s="9">
        <v>62.82</v>
      </c>
      <c r="N15" s="9">
        <v>72.561570000000003</v>
      </c>
      <c r="O15" s="9">
        <v>85.406199999999998</v>
      </c>
      <c r="P15" s="9">
        <v>273.39958999999999</v>
      </c>
      <c r="Q15" s="9">
        <v>319.21176000000003</v>
      </c>
      <c r="R15" s="9">
        <v>231.23840000000001</v>
      </c>
      <c r="S15" s="9">
        <v>270.54464999999999</v>
      </c>
      <c r="T15" s="9">
        <v>235.58094</v>
      </c>
      <c r="U15" s="9">
        <f>139.01187+44.52211</f>
        <v>183.53397999999999</v>
      </c>
      <c r="V15" s="9">
        <f>349.236+40.06551</f>
        <v>389.30151000000001</v>
      </c>
      <c r="W15" s="9">
        <v>199.10088999999999</v>
      </c>
      <c r="X15" s="9">
        <v>209.94890000000001</v>
      </c>
      <c r="Y15" s="68"/>
      <c r="Z15" s="68"/>
    </row>
    <row r="16" spans="1:26" s="31" customFormat="1" ht="23.1" customHeight="1" x14ac:dyDescent="0.25">
      <c r="A16" s="30" t="s">
        <v>24</v>
      </c>
      <c r="B16" s="11">
        <f>SUM(B15,B14)</f>
        <v>924.320555815994</v>
      </c>
      <c r="C16" s="11">
        <f>SUM(C15,C14)</f>
        <v>988.15405142259567</v>
      </c>
      <c r="D16" s="11">
        <f>SUM(D15,D14)</f>
        <v>935.13276357385837</v>
      </c>
      <c r="E16" s="11">
        <f>SUM(E15,E14)</f>
        <v>973.08667796569432</v>
      </c>
      <c r="F16" s="11">
        <f t="shared" ref="F16:T16" si="7">SUM(F15,F14)</f>
        <v>926.28586539732908</v>
      </c>
      <c r="G16" s="11">
        <f t="shared" si="7"/>
        <v>952.91070162153073</v>
      </c>
      <c r="H16" s="11">
        <f t="shared" si="7"/>
        <v>971.31369225776211</v>
      </c>
      <c r="I16" s="11">
        <f t="shared" si="7"/>
        <v>1282.9899999999998</v>
      </c>
      <c r="J16" s="11">
        <f t="shared" si="7"/>
        <v>1467.4199999999998</v>
      </c>
      <c r="K16" s="11">
        <f t="shared" si="7"/>
        <v>1597.6120000000001</v>
      </c>
      <c r="L16" s="11">
        <f t="shared" si="7"/>
        <v>1661.067</v>
      </c>
      <c r="M16" s="11">
        <f t="shared" si="7"/>
        <v>1741.2306499999997</v>
      </c>
      <c r="N16" s="11">
        <f t="shared" si="7"/>
        <v>1870.6807799999999</v>
      </c>
      <c r="O16" s="11">
        <f t="shared" si="7"/>
        <v>1983.8827499999998</v>
      </c>
      <c r="P16" s="11">
        <f t="shared" si="7"/>
        <v>3968.1355900000003</v>
      </c>
      <c r="Q16" s="11">
        <f t="shared" si="7"/>
        <v>3727.1851799999995</v>
      </c>
      <c r="R16" s="11">
        <f t="shared" si="7"/>
        <v>3541.44983</v>
      </c>
      <c r="S16" s="11">
        <f t="shared" si="7"/>
        <v>2821.8693699999999</v>
      </c>
      <c r="T16" s="11">
        <f t="shared" si="7"/>
        <v>2512.5053399999997</v>
      </c>
      <c r="U16" s="11">
        <f t="shared" ref="U16:V16" si="8">SUM(U15,U14)</f>
        <v>2567.6487900000002</v>
      </c>
      <c r="V16" s="11">
        <f t="shared" si="8"/>
        <v>7146.3451599999999</v>
      </c>
      <c r="W16" s="11">
        <f>SUM(W14+W15)</f>
        <v>6737.5635399999992</v>
      </c>
      <c r="X16" s="11">
        <f>SUM(X14+X15)</f>
        <v>7312.3601500000004</v>
      </c>
      <c r="Y16" s="68"/>
      <c r="Z16" s="68"/>
    </row>
    <row r="17" spans="1:26" s="31" customFormat="1" ht="23.1" customHeight="1" x14ac:dyDescent="0.25">
      <c r="A17" s="59" t="s">
        <v>35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X17" s="72"/>
      <c r="Y17" s="73"/>
      <c r="Z17" s="73"/>
    </row>
    <row r="18" spans="1:26" x14ac:dyDescent="0.2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X18" s="70"/>
      <c r="Y18" s="71"/>
      <c r="Z18" s="71"/>
    </row>
    <row r="19" spans="1:26" ht="14.25" x14ac:dyDescent="0.2">
      <c r="A19" s="34" t="s">
        <v>25</v>
      </c>
      <c r="B19" s="35"/>
    </row>
    <row r="20" spans="1:26" x14ac:dyDescent="0.2">
      <c r="A20" s="36" t="s">
        <v>27</v>
      </c>
    </row>
  </sheetData>
  <phoneticPr fontId="0" type="noConversion"/>
  <printOptions horizontalCentered="1"/>
  <pageMargins left="0.74803149606299213" right="0.74803149606299213" top="0.39370078740157483" bottom="0.98425196850393704" header="0" footer="0"/>
  <pageSetup paperSize="9" scale="99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801A7D-5414-4A00-A32C-4A8D2117764B}"/>
</file>

<file path=customXml/itemProps2.xml><?xml version="1.0" encoding="utf-8"?>
<ds:datastoreItem xmlns:ds="http://schemas.openxmlformats.org/officeDocument/2006/customXml" ds:itemID="{F0705CFC-70C4-407F-8F62-07DC8E571044}"/>
</file>

<file path=customXml/itemProps3.xml><?xml version="1.0" encoding="utf-8"?>
<ds:datastoreItem xmlns:ds="http://schemas.openxmlformats.org/officeDocument/2006/customXml" ds:itemID="{20714333-7EE3-4177-B5AD-F896F276D0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51</vt:lpstr>
      <vt:lpstr>52</vt:lpstr>
      <vt:lpstr>'51'!Área_de_impresión</vt:lpstr>
      <vt:lpstr>'52'!Área_de_impresión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 Presupuesto de los Entes Públicos</dc:title>
  <dc:creator>JIQ</dc:creator>
  <cp:lastModifiedBy>Rebollo Verdejo, María Asunción</cp:lastModifiedBy>
  <cp:lastPrinted>2017-07-10T11:23:13Z</cp:lastPrinted>
  <dcterms:created xsi:type="dcterms:W3CDTF">2003-06-18T15:58:15Z</dcterms:created>
  <dcterms:modified xsi:type="dcterms:W3CDTF">2017-07-10T11:24:04Z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22;#Estadísticas:Presupuestos Generales del Estado|55e9f50c-0a1f-42de-ba43-43fd057afb43</vt:lpwstr>
  </property>
  <property fmtid="{D5CDD505-2E9C-101B-9397-08002B2CF9AE}" pid="4" name="Order">
    <vt:r8>17600</vt:r8>
  </property>
</Properties>
</file>